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CE\Dropbox\Tesis PUCE\Capítulo III\"/>
    </mc:Choice>
  </mc:AlternateContent>
  <xr:revisionPtr revIDLastSave="0" documentId="13_ncr:1_{88AEECE7-705D-4458-8CC2-6BC283E617FB}" xr6:coauthVersionLast="40" xr6:coauthVersionMax="40" xr10:uidLastSave="{00000000-0000-0000-0000-000000000000}"/>
  <bookViews>
    <workbookView xWindow="-108" yWindow="-108" windowWidth="23256" windowHeight="12576" tabRatio="694" xr2:uid="{00000000-000D-0000-FFFF-FFFF00000000}"/>
  </bookViews>
  <sheets>
    <sheet name="ANEXO" sheetId="18" r:id="rId1"/>
    <sheet name="ANÁLISIS PIB ECUADOR" sheetId="5" r:id="rId2"/>
    <sheet name="TASA PESO ECUADOR (4)" sheetId="17" r:id="rId3"/>
    <sheet name="TASA EXP ECUADOR (3)" sheetId="16" r:id="rId4"/>
    <sheet name="TASA PIB ECUADOR" sheetId="9" r:id="rId5"/>
    <sheet name="TASA PESO COLO (3)" sheetId="15" r:id="rId6"/>
    <sheet name="TASA EXP COLO (2)" sheetId="13" r:id="rId7"/>
    <sheet name="TASA PIB COLO" sheetId="10" r:id="rId8"/>
    <sheet name="RESUMEN ECUACIONES" sheetId="7" r:id="rId9"/>
  </sheets>
  <calcPr calcId="191029"/>
  <fileRecoveryPr autoRecover="0"/>
</workbook>
</file>

<file path=xl/calcChain.xml><?xml version="1.0" encoding="utf-8"?>
<calcChain xmlns="http://schemas.openxmlformats.org/spreadsheetml/2006/main">
  <c r="E7" i="17" l="1"/>
  <c r="E8" i="17"/>
  <c r="E9" i="17"/>
  <c r="E10" i="17"/>
  <c r="E11" i="17"/>
  <c r="E12" i="17"/>
  <c r="E13" i="17"/>
  <c r="E14" i="17"/>
  <c r="G14" i="17" s="1"/>
  <c r="E15" i="17"/>
  <c r="E16" i="17"/>
  <c r="E17" i="17"/>
  <c r="E18" i="17"/>
  <c r="G18" i="17" s="1"/>
  <c r="E19" i="17"/>
  <c r="E20" i="17"/>
  <c r="E21" i="17"/>
  <c r="E22" i="17"/>
  <c r="G22" i="17" s="1"/>
  <c r="E23" i="17"/>
  <c r="E24" i="17"/>
  <c r="E25" i="17"/>
  <c r="E26" i="17"/>
  <c r="G26" i="17" s="1"/>
  <c r="E27" i="17"/>
  <c r="E28" i="17"/>
  <c r="E29" i="17"/>
  <c r="E30" i="17"/>
  <c r="G30" i="17" s="1"/>
  <c r="E31" i="17"/>
  <c r="E32" i="17"/>
  <c r="E33" i="17"/>
  <c r="E34" i="17"/>
  <c r="E35" i="17"/>
  <c r="E36" i="17"/>
  <c r="E37" i="17"/>
  <c r="E38" i="17"/>
  <c r="G38" i="17" s="1"/>
  <c r="E39" i="17"/>
  <c r="E40" i="17"/>
  <c r="E41" i="17"/>
  <c r="E42" i="17"/>
  <c r="G42" i="17" s="1"/>
  <c r="E43" i="17"/>
  <c r="E44" i="17"/>
  <c r="G44" i="17" s="1"/>
  <c r="E45" i="17"/>
  <c r="E46" i="17"/>
  <c r="G47" i="17" s="1"/>
  <c r="E47" i="17"/>
  <c r="E48" i="17"/>
  <c r="E49" i="17"/>
  <c r="E50" i="17"/>
  <c r="G50" i="17" s="1"/>
  <c r="E51" i="17"/>
  <c r="E52" i="17"/>
  <c r="E53" i="17"/>
  <c r="E54" i="17"/>
  <c r="G55" i="17" s="1"/>
  <c r="E55" i="17"/>
  <c r="E56" i="17"/>
  <c r="E57" i="17"/>
  <c r="E58" i="17"/>
  <c r="E59" i="17"/>
  <c r="E60" i="17"/>
  <c r="E61" i="17"/>
  <c r="E62" i="17"/>
  <c r="G63" i="17" s="1"/>
  <c r="E63" i="17"/>
  <c r="E6" i="17"/>
  <c r="G7" i="17" s="1"/>
  <c r="F7" i="17"/>
  <c r="F8" i="17"/>
  <c r="H8" i="17" s="1"/>
  <c r="F9" i="17"/>
  <c r="F10" i="17"/>
  <c r="H10" i="17" s="1"/>
  <c r="F11" i="17"/>
  <c r="F12" i="17"/>
  <c r="H12" i="17" s="1"/>
  <c r="F13" i="17"/>
  <c r="F14" i="17"/>
  <c r="F15" i="17"/>
  <c r="F16" i="17"/>
  <c r="H16" i="17" s="1"/>
  <c r="F17" i="17"/>
  <c r="F18" i="17"/>
  <c r="H18" i="17" s="1"/>
  <c r="F19" i="17"/>
  <c r="F20" i="17"/>
  <c r="F21" i="17"/>
  <c r="F22" i="17"/>
  <c r="F23" i="17"/>
  <c r="F24" i="17"/>
  <c r="H24" i="17" s="1"/>
  <c r="F25" i="17"/>
  <c r="F26" i="17"/>
  <c r="H26" i="17" s="1"/>
  <c r="F27" i="17"/>
  <c r="F28" i="17"/>
  <c r="H28" i="17" s="1"/>
  <c r="F29" i="17"/>
  <c r="F30" i="17"/>
  <c r="F31" i="17"/>
  <c r="F32" i="17"/>
  <c r="F33" i="17"/>
  <c r="F34" i="17"/>
  <c r="H35" i="17" s="1"/>
  <c r="F35" i="17"/>
  <c r="F36" i="17"/>
  <c r="H37" i="17" s="1"/>
  <c r="F37" i="17"/>
  <c r="F38" i="17"/>
  <c r="H39" i="17" s="1"/>
  <c r="F39" i="17"/>
  <c r="F40" i="17"/>
  <c r="H40" i="17" s="1"/>
  <c r="F41" i="17"/>
  <c r="F42" i="17"/>
  <c r="H42" i="17" s="1"/>
  <c r="F43" i="17"/>
  <c r="F44" i="17"/>
  <c r="H45" i="17" s="1"/>
  <c r="F45" i="17"/>
  <c r="F46" i="17"/>
  <c r="H46" i="17" s="1"/>
  <c r="F47" i="17"/>
  <c r="F48" i="17"/>
  <c r="F49" i="17"/>
  <c r="H49" i="17" s="1"/>
  <c r="F50" i="17"/>
  <c r="F51" i="17"/>
  <c r="F52" i="17"/>
  <c r="H53" i="17" s="1"/>
  <c r="F53" i="17"/>
  <c r="F54" i="17"/>
  <c r="H54" i="17" s="1"/>
  <c r="F55" i="17"/>
  <c r="F56" i="17"/>
  <c r="F57" i="17"/>
  <c r="F58" i="17"/>
  <c r="F59" i="17"/>
  <c r="F60" i="17"/>
  <c r="H61" i="17" s="1"/>
  <c r="F61" i="17"/>
  <c r="F62" i="17"/>
  <c r="H63" i="17" s="1"/>
  <c r="F63" i="17"/>
  <c r="F6" i="17"/>
  <c r="H7" i="17" s="1"/>
  <c r="G57" i="17"/>
  <c r="H56" i="17"/>
  <c r="G56" i="17"/>
  <c r="H55" i="17"/>
  <c r="G49" i="17"/>
  <c r="H48" i="17"/>
  <c r="G48" i="17"/>
  <c r="H47" i="17"/>
  <c r="H43" i="17"/>
  <c r="G41" i="17"/>
  <c r="G40" i="17"/>
  <c r="G34" i="17"/>
  <c r="G33" i="17"/>
  <c r="G32" i="17"/>
  <c r="G25" i="17"/>
  <c r="H23" i="17"/>
  <c r="H20" i="17"/>
  <c r="G17" i="17"/>
  <c r="H15" i="17"/>
  <c r="G10" i="17"/>
  <c r="G9" i="17"/>
  <c r="F63" i="16"/>
  <c r="H63" i="16" s="1"/>
  <c r="E63" i="16"/>
  <c r="F62" i="16"/>
  <c r="E62" i="16"/>
  <c r="G62" i="16" s="1"/>
  <c r="F61" i="16"/>
  <c r="E61" i="16"/>
  <c r="F60" i="16"/>
  <c r="E60" i="16"/>
  <c r="G61" i="16" s="1"/>
  <c r="F59" i="16"/>
  <c r="H60" i="16" s="1"/>
  <c r="E59" i="16"/>
  <c r="G59" i="16" s="1"/>
  <c r="F58" i="16"/>
  <c r="H59" i="16" s="1"/>
  <c r="E58" i="16"/>
  <c r="F57" i="16"/>
  <c r="E57" i="16"/>
  <c r="F56" i="16"/>
  <c r="E56" i="16"/>
  <c r="G56" i="16" s="1"/>
  <c r="F55" i="16"/>
  <c r="H55" i="16" s="1"/>
  <c r="E55" i="16"/>
  <c r="F54" i="16"/>
  <c r="E54" i="16"/>
  <c r="F53" i="16"/>
  <c r="E53" i="16"/>
  <c r="G53" i="16" s="1"/>
  <c r="F52" i="16"/>
  <c r="E52" i="16"/>
  <c r="F51" i="16"/>
  <c r="E51" i="16"/>
  <c r="F50" i="16"/>
  <c r="H51" i="16" s="1"/>
  <c r="E50" i="16"/>
  <c r="F49" i="16"/>
  <c r="E49" i="16"/>
  <c r="F48" i="16"/>
  <c r="E48" i="16"/>
  <c r="G48" i="16" s="1"/>
  <c r="F47" i="16"/>
  <c r="H47" i="16" s="1"/>
  <c r="E47" i="16"/>
  <c r="F46" i="16"/>
  <c r="E46" i="16"/>
  <c r="F45" i="16"/>
  <c r="H46" i="16" s="1"/>
  <c r="E45" i="16"/>
  <c r="G45" i="16" s="1"/>
  <c r="F44" i="16"/>
  <c r="E44" i="16"/>
  <c r="F43" i="16"/>
  <c r="E43" i="16"/>
  <c r="F42" i="16"/>
  <c r="H43" i="16" s="1"/>
  <c r="E42" i="16"/>
  <c r="F41" i="16"/>
  <c r="E41" i="16"/>
  <c r="G41" i="16" s="1"/>
  <c r="F40" i="16"/>
  <c r="E40" i="16"/>
  <c r="F39" i="16"/>
  <c r="H39" i="16" s="1"/>
  <c r="E39" i="16"/>
  <c r="F38" i="16"/>
  <c r="E38" i="16"/>
  <c r="G38" i="16" s="1"/>
  <c r="G37" i="16"/>
  <c r="F37" i="16"/>
  <c r="E37" i="16"/>
  <c r="F36" i="16"/>
  <c r="E36" i="16"/>
  <c r="F35" i="16"/>
  <c r="H36" i="16" s="1"/>
  <c r="E35" i="16"/>
  <c r="F34" i="16"/>
  <c r="H35" i="16" s="1"/>
  <c r="E34" i="16"/>
  <c r="F33" i="16"/>
  <c r="E33" i="16"/>
  <c r="G33" i="16" s="1"/>
  <c r="F32" i="16"/>
  <c r="E32" i="16"/>
  <c r="F31" i="16"/>
  <c r="E31" i="16"/>
  <c r="F30" i="16"/>
  <c r="H31" i="16" s="1"/>
  <c r="E30" i="16"/>
  <c r="G31" i="16" s="1"/>
  <c r="F29" i="16"/>
  <c r="E29" i="16"/>
  <c r="F28" i="16"/>
  <c r="H29" i="16" s="1"/>
  <c r="E28" i="16"/>
  <c r="F27" i="16"/>
  <c r="E27" i="16"/>
  <c r="F26" i="16"/>
  <c r="E26" i="16"/>
  <c r="F25" i="16"/>
  <c r="E25" i="16"/>
  <c r="F24" i="16"/>
  <c r="E24" i="16"/>
  <c r="G24" i="16" s="1"/>
  <c r="F23" i="16"/>
  <c r="E23" i="16"/>
  <c r="F22" i="16"/>
  <c r="E22" i="16"/>
  <c r="F21" i="16"/>
  <c r="E21" i="16"/>
  <c r="F20" i="16"/>
  <c r="H20" i="16" s="1"/>
  <c r="E20" i="16"/>
  <c r="F19" i="16"/>
  <c r="E19" i="16"/>
  <c r="G20" i="16" s="1"/>
  <c r="F18" i="16"/>
  <c r="E18" i="16"/>
  <c r="F17" i="16"/>
  <c r="E17" i="16"/>
  <c r="F16" i="16"/>
  <c r="H16" i="16" s="1"/>
  <c r="E16" i="16"/>
  <c r="F15" i="16"/>
  <c r="E15" i="16"/>
  <c r="F14" i="16"/>
  <c r="H15" i="16" s="1"/>
  <c r="E14" i="16"/>
  <c r="F13" i="16"/>
  <c r="E13" i="16"/>
  <c r="F12" i="16"/>
  <c r="H12" i="16" s="1"/>
  <c r="E12" i="16"/>
  <c r="F11" i="16"/>
  <c r="E11" i="16"/>
  <c r="G10" i="16"/>
  <c r="F10" i="16"/>
  <c r="E10" i="16"/>
  <c r="F9" i="16"/>
  <c r="H9" i="16" s="1"/>
  <c r="E9" i="16"/>
  <c r="F8" i="16"/>
  <c r="E8" i="16"/>
  <c r="G8" i="16" s="1"/>
  <c r="H7" i="16"/>
  <c r="F7" i="16"/>
  <c r="E7" i="16"/>
  <c r="F6" i="16"/>
  <c r="E6" i="16"/>
  <c r="G7" i="16" s="1"/>
  <c r="E7" i="15"/>
  <c r="E8" i="15"/>
  <c r="E9" i="15"/>
  <c r="G10" i="15" s="1"/>
  <c r="E10" i="15"/>
  <c r="E11" i="15"/>
  <c r="E12" i="15"/>
  <c r="G12" i="15" s="1"/>
  <c r="E13" i="15"/>
  <c r="E14" i="15"/>
  <c r="E15" i="15"/>
  <c r="G16" i="15" s="1"/>
  <c r="E16" i="15"/>
  <c r="E17" i="15"/>
  <c r="G18" i="15" s="1"/>
  <c r="E18" i="15"/>
  <c r="E19" i="15"/>
  <c r="E20" i="15"/>
  <c r="E21" i="15"/>
  <c r="E22" i="15"/>
  <c r="E23" i="15"/>
  <c r="E24" i="15"/>
  <c r="E25" i="15"/>
  <c r="G26" i="15" s="1"/>
  <c r="E26" i="15"/>
  <c r="E27" i="15"/>
  <c r="E28" i="15"/>
  <c r="G28" i="15" s="1"/>
  <c r="E29" i="15"/>
  <c r="E30" i="15"/>
  <c r="E31" i="15"/>
  <c r="E32" i="15"/>
  <c r="E33" i="15"/>
  <c r="G33" i="15" s="1"/>
  <c r="E34" i="15"/>
  <c r="E35" i="15"/>
  <c r="E36" i="15"/>
  <c r="E37" i="15"/>
  <c r="E38" i="15"/>
  <c r="E39" i="15"/>
  <c r="E40" i="15"/>
  <c r="E41" i="15"/>
  <c r="G41" i="15" s="1"/>
  <c r="E42" i="15"/>
  <c r="E43" i="15"/>
  <c r="E44" i="15"/>
  <c r="E45" i="15"/>
  <c r="E46" i="15"/>
  <c r="E47" i="15"/>
  <c r="E48" i="15"/>
  <c r="E49" i="15"/>
  <c r="G49" i="15" s="1"/>
  <c r="E50" i="15"/>
  <c r="E51" i="15"/>
  <c r="E52" i="15"/>
  <c r="G53" i="15" s="1"/>
  <c r="E53" i="15"/>
  <c r="E54" i="15"/>
  <c r="E55" i="15"/>
  <c r="E56" i="15"/>
  <c r="E57" i="15"/>
  <c r="G57" i="15" s="1"/>
  <c r="E58" i="15"/>
  <c r="E59" i="15"/>
  <c r="E60" i="15"/>
  <c r="E61" i="15"/>
  <c r="E62" i="15"/>
  <c r="E63" i="15"/>
  <c r="E6" i="15"/>
  <c r="F7" i="15"/>
  <c r="H7" i="15" s="1"/>
  <c r="F8" i="15"/>
  <c r="F9" i="15"/>
  <c r="F10" i="15"/>
  <c r="F11" i="15"/>
  <c r="F12" i="15"/>
  <c r="F13" i="15"/>
  <c r="F14" i="15"/>
  <c r="F15" i="15"/>
  <c r="H16" i="15" s="1"/>
  <c r="F16" i="15"/>
  <c r="F17" i="15"/>
  <c r="F18" i="15"/>
  <c r="H19" i="15" s="1"/>
  <c r="F19" i="15"/>
  <c r="F20" i="15"/>
  <c r="F21" i="15"/>
  <c r="H22" i="15" s="1"/>
  <c r="F22" i="15"/>
  <c r="F23" i="15"/>
  <c r="H24" i="15" s="1"/>
  <c r="F24" i="15"/>
  <c r="F25" i="15"/>
  <c r="F26" i="15"/>
  <c r="F27" i="15"/>
  <c r="H27" i="15" s="1"/>
  <c r="F28" i="15"/>
  <c r="F29" i="15"/>
  <c r="F30" i="15"/>
  <c r="F31" i="15"/>
  <c r="H32" i="15" s="1"/>
  <c r="F32" i="15"/>
  <c r="F33" i="15"/>
  <c r="F34" i="15"/>
  <c r="H34" i="15" s="1"/>
  <c r="F35" i="15"/>
  <c r="H35" i="15" s="1"/>
  <c r="F36" i="15"/>
  <c r="F37" i="15"/>
  <c r="F38" i="15"/>
  <c r="F39" i="15"/>
  <c r="H40" i="15" s="1"/>
  <c r="F40" i="15"/>
  <c r="F41" i="15"/>
  <c r="F42" i="15"/>
  <c r="H42" i="15" s="1"/>
  <c r="F43" i="15"/>
  <c r="H43" i="15" s="1"/>
  <c r="F44" i="15"/>
  <c r="F45" i="15"/>
  <c r="F46" i="15"/>
  <c r="F47" i="15"/>
  <c r="H48" i="15" s="1"/>
  <c r="F48" i="15"/>
  <c r="F49" i="15"/>
  <c r="F50" i="15"/>
  <c r="F51" i="15"/>
  <c r="H51" i="15" s="1"/>
  <c r="F52" i="15"/>
  <c r="F53" i="15"/>
  <c r="F54" i="15"/>
  <c r="F55" i="15"/>
  <c r="H56" i="15" s="1"/>
  <c r="F56" i="15"/>
  <c r="F57" i="15"/>
  <c r="F58" i="15"/>
  <c r="H58" i="15" s="1"/>
  <c r="F59" i="15"/>
  <c r="H59" i="15" s="1"/>
  <c r="F60" i="15"/>
  <c r="F61" i="15"/>
  <c r="F62" i="15"/>
  <c r="F63" i="15"/>
  <c r="F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6" i="15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G59" i="15"/>
  <c r="H50" i="15"/>
  <c r="G51" i="15"/>
  <c r="H49" i="15"/>
  <c r="G43" i="15"/>
  <c r="H41" i="15"/>
  <c r="G35" i="15"/>
  <c r="H33" i="15"/>
  <c r="G32" i="15"/>
  <c r="G27" i="15"/>
  <c r="H25" i="15"/>
  <c r="G24" i="15"/>
  <c r="G19" i="15"/>
  <c r="G20" i="15"/>
  <c r="G17" i="15"/>
  <c r="H17" i="15"/>
  <c r="H14" i="15"/>
  <c r="G11" i="15"/>
  <c r="H9" i="15"/>
  <c r="G8" i="15"/>
  <c r="Z6" i="15"/>
  <c r="F7" i="13"/>
  <c r="F8" i="13"/>
  <c r="F9" i="13"/>
  <c r="F10" i="13"/>
  <c r="F11" i="13"/>
  <c r="F12" i="13"/>
  <c r="H12" i="13" s="1"/>
  <c r="F13" i="13"/>
  <c r="F14" i="13"/>
  <c r="H14" i="13" s="1"/>
  <c r="F15" i="13"/>
  <c r="F16" i="13"/>
  <c r="F17" i="13"/>
  <c r="F18" i="13"/>
  <c r="H19" i="13" s="1"/>
  <c r="F19" i="13"/>
  <c r="F20" i="13"/>
  <c r="F21" i="13"/>
  <c r="F22" i="13"/>
  <c r="H22" i="13" s="1"/>
  <c r="F23" i="13"/>
  <c r="F24" i="13"/>
  <c r="F25" i="13"/>
  <c r="F26" i="13"/>
  <c r="H27" i="13" s="1"/>
  <c r="F27" i="13"/>
  <c r="F28" i="13"/>
  <c r="F29" i="13"/>
  <c r="F30" i="13"/>
  <c r="H30" i="13" s="1"/>
  <c r="F31" i="13"/>
  <c r="F32" i="13"/>
  <c r="F33" i="13"/>
  <c r="F34" i="13"/>
  <c r="F35" i="13"/>
  <c r="F36" i="13"/>
  <c r="F37" i="13"/>
  <c r="F38" i="13"/>
  <c r="H38" i="13" s="1"/>
  <c r="F39" i="13"/>
  <c r="F40" i="13"/>
  <c r="F41" i="13"/>
  <c r="F42" i="13"/>
  <c r="F43" i="13"/>
  <c r="F44" i="13"/>
  <c r="H44" i="13" s="1"/>
  <c r="F45" i="13"/>
  <c r="F46" i="13"/>
  <c r="H46" i="13" s="1"/>
  <c r="F47" i="13"/>
  <c r="F48" i="13"/>
  <c r="F49" i="13"/>
  <c r="F50" i="13"/>
  <c r="H51" i="13" s="1"/>
  <c r="F51" i="13"/>
  <c r="F52" i="13"/>
  <c r="F53" i="13"/>
  <c r="F54" i="13"/>
  <c r="H55" i="13" s="1"/>
  <c r="F55" i="13"/>
  <c r="F56" i="13"/>
  <c r="F57" i="13"/>
  <c r="F58" i="13"/>
  <c r="H59" i="13" s="1"/>
  <c r="F59" i="13"/>
  <c r="F60" i="13"/>
  <c r="F61" i="13"/>
  <c r="F62" i="13"/>
  <c r="H62" i="13" s="1"/>
  <c r="F63" i="13"/>
  <c r="F6" i="13"/>
  <c r="E7" i="13"/>
  <c r="E8" i="13"/>
  <c r="E9" i="13"/>
  <c r="E10" i="13"/>
  <c r="G10" i="13" s="1"/>
  <c r="E11" i="13"/>
  <c r="E12" i="13"/>
  <c r="G12" i="13" s="1"/>
  <c r="E13" i="13"/>
  <c r="E14" i="13"/>
  <c r="G14" i="13" s="1"/>
  <c r="E15" i="13"/>
  <c r="E16" i="13"/>
  <c r="G16" i="13" s="1"/>
  <c r="E17" i="13"/>
  <c r="E18" i="13"/>
  <c r="E19" i="13"/>
  <c r="E20" i="13"/>
  <c r="G20" i="13" s="1"/>
  <c r="E21" i="13"/>
  <c r="E22" i="13"/>
  <c r="E23" i="13"/>
  <c r="E24" i="13"/>
  <c r="G24" i="13" s="1"/>
  <c r="E25" i="13"/>
  <c r="E26" i="13"/>
  <c r="E27" i="13"/>
  <c r="E28" i="13"/>
  <c r="G28" i="13" s="1"/>
  <c r="E29" i="13"/>
  <c r="E30" i="13"/>
  <c r="E31" i="13"/>
  <c r="E32" i="13"/>
  <c r="E33" i="13"/>
  <c r="E34" i="13"/>
  <c r="E35" i="13"/>
  <c r="E36" i="13"/>
  <c r="G36" i="13" s="1"/>
  <c r="E37" i="13"/>
  <c r="E38" i="13"/>
  <c r="E39" i="13"/>
  <c r="E40" i="13"/>
  <c r="E41" i="13"/>
  <c r="G41" i="13" s="1"/>
  <c r="E42" i="13"/>
  <c r="E43" i="13"/>
  <c r="E44" i="13"/>
  <c r="E45" i="13"/>
  <c r="E46" i="13"/>
  <c r="E47" i="13"/>
  <c r="E48" i="13"/>
  <c r="E49" i="13"/>
  <c r="E50" i="13"/>
  <c r="E51" i="13"/>
  <c r="E52" i="13"/>
  <c r="G52" i="13" s="1"/>
  <c r="E53" i="13"/>
  <c r="E54" i="13"/>
  <c r="E55" i="13"/>
  <c r="E56" i="13"/>
  <c r="E57" i="13"/>
  <c r="E58" i="13"/>
  <c r="E59" i="13"/>
  <c r="E60" i="13"/>
  <c r="E61" i="13"/>
  <c r="E62" i="13"/>
  <c r="E63" i="13"/>
  <c r="E6" i="13"/>
  <c r="G22" i="13"/>
  <c r="Z32" i="13"/>
  <c r="Z6" i="13"/>
  <c r="Z7" i="13"/>
  <c r="Z8" i="13"/>
  <c r="Z9" i="13"/>
  <c r="Z10" i="13"/>
  <c r="Z11" i="13"/>
  <c r="Z12" i="13"/>
  <c r="Z13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H49" i="13"/>
  <c r="H48" i="13"/>
  <c r="H41" i="13"/>
  <c r="H40" i="13"/>
  <c r="H33" i="13"/>
  <c r="H32" i="13"/>
  <c r="G32" i="13"/>
  <c r="G30" i="13"/>
  <c r="H25" i="13"/>
  <c r="H24" i="13"/>
  <c r="H17" i="13"/>
  <c r="H16" i="13"/>
  <c r="H9" i="13"/>
  <c r="H7" i="13"/>
  <c r="H11" i="15" l="1"/>
  <c r="G45" i="15"/>
  <c r="G37" i="15"/>
  <c r="G21" i="15"/>
  <c r="G14" i="15"/>
  <c r="G63" i="15"/>
  <c r="G7" i="15"/>
  <c r="H19" i="17"/>
  <c r="H11" i="17"/>
  <c r="H57" i="17"/>
  <c r="H41" i="17"/>
  <c r="H33" i="17"/>
  <c r="G59" i="17"/>
  <c r="G51" i="17"/>
  <c r="G43" i="17"/>
  <c r="G35" i="17"/>
  <c r="G39" i="17"/>
  <c r="H44" i="17"/>
  <c r="G62" i="17"/>
  <c r="H59" i="17"/>
  <c r="H51" i="17"/>
  <c r="H34" i="17"/>
  <c r="H27" i="17"/>
  <c r="G61" i="17"/>
  <c r="G53" i="17"/>
  <c r="G45" i="17"/>
  <c r="G37" i="17"/>
  <c r="G29" i="17"/>
  <c r="G21" i="17"/>
  <c r="G13" i="17"/>
  <c r="G46" i="17"/>
  <c r="H52" i="17"/>
  <c r="G54" i="17"/>
  <c r="G58" i="17"/>
  <c r="H31" i="17"/>
  <c r="H22" i="17"/>
  <c r="H14" i="17"/>
  <c r="H8" i="16"/>
  <c r="H19" i="16"/>
  <c r="G35" i="16"/>
  <c r="G49" i="16"/>
  <c r="G16" i="16"/>
  <c r="H27" i="16"/>
  <c r="G46" i="16"/>
  <c r="H54" i="16"/>
  <c r="G32" i="16"/>
  <c r="G43" i="16"/>
  <c r="G57" i="16"/>
  <c r="H32" i="16"/>
  <c r="H44" i="16"/>
  <c r="G54" i="16"/>
  <c r="H62" i="16"/>
  <c r="H18" i="16"/>
  <c r="G21" i="16"/>
  <c r="G40" i="16"/>
  <c r="G51" i="16"/>
  <c r="G15" i="16"/>
  <c r="H26" i="16"/>
  <c r="H38" i="16"/>
  <c r="H52" i="16"/>
  <c r="H34" i="16"/>
  <c r="G9" i="16"/>
  <c r="H11" i="16"/>
  <c r="H13" i="16"/>
  <c r="H21" i="16"/>
  <c r="G22" i="16"/>
  <c r="G26" i="16"/>
  <c r="G28" i="16"/>
  <c r="G34" i="16"/>
  <c r="G39" i="16"/>
  <c r="G42" i="16"/>
  <c r="G47" i="16"/>
  <c r="G50" i="16"/>
  <c r="G55" i="16"/>
  <c r="G58" i="16"/>
  <c r="G63" i="16"/>
  <c r="H58" i="17"/>
  <c r="H63" i="15"/>
  <c r="H55" i="15"/>
  <c r="H47" i="15"/>
  <c r="H39" i="15"/>
  <c r="H30" i="15"/>
  <c r="H23" i="15"/>
  <c r="H15" i="15"/>
  <c r="G25" i="16"/>
  <c r="G13" i="15"/>
  <c r="H25" i="16"/>
  <c r="H37" i="16"/>
  <c r="H45" i="16"/>
  <c r="H53" i="16"/>
  <c r="H61" i="16"/>
  <c r="H8" i="15"/>
  <c r="G25" i="15"/>
  <c r="H61" i="15"/>
  <c r="H53" i="15"/>
  <c r="H45" i="15"/>
  <c r="H37" i="15"/>
  <c r="H28" i="15"/>
  <c r="H21" i="15"/>
  <c r="H13" i="15"/>
  <c r="G55" i="15"/>
  <c r="G47" i="15"/>
  <c r="G39" i="15"/>
  <c r="G30" i="15"/>
  <c r="G22" i="15"/>
  <c r="G14" i="16"/>
  <c r="G18" i="16"/>
  <c r="G30" i="16"/>
  <c r="H50" i="17"/>
  <c r="H28" i="16"/>
  <c r="H50" i="16"/>
  <c r="G9" i="15"/>
  <c r="G61" i="15"/>
  <c r="G29" i="15"/>
  <c r="G13" i="16"/>
  <c r="G17" i="16"/>
  <c r="G23" i="16"/>
  <c r="H24" i="16"/>
  <c r="G36" i="16"/>
  <c r="G44" i="16"/>
  <c r="G52" i="16"/>
  <c r="G60" i="16"/>
  <c r="H42" i="16"/>
  <c r="H58" i="16"/>
  <c r="H57" i="15"/>
  <c r="H10" i="16"/>
  <c r="G12" i="16"/>
  <c r="H17" i="16"/>
  <c r="H23" i="16"/>
  <c r="G29" i="16"/>
  <c r="H33" i="16"/>
  <c r="H40" i="16"/>
  <c r="H41" i="16"/>
  <c r="H48" i="16"/>
  <c r="H49" i="16"/>
  <c r="H56" i="16"/>
  <c r="H57" i="16"/>
  <c r="G52" i="17"/>
  <c r="G36" i="17"/>
  <c r="G60" i="17"/>
  <c r="H36" i="17"/>
  <c r="H62" i="17"/>
  <c r="H30" i="17"/>
  <c r="H38" i="17"/>
  <c r="H60" i="17"/>
  <c r="H9" i="17"/>
  <c r="H13" i="17"/>
  <c r="H17" i="17"/>
  <c r="H21" i="17"/>
  <c r="H25" i="17"/>
  <c r="H29" i="17"/>
  <c r="G8" i="17"/>
  <c r="G12" i="17"/>
  <c r="G16" i="17"/>
  <c r="G20" i="17"/>
  <c r="G24" i="17"/>
  <c r="G28" i="17"/>
  <c r="H32" i="17"/>
  <c r="G11" i="17"/>
  <c r="G15" i="17"/>
  <c r="G19" i="17"/>
  <c r="G23" i="17"/>
  <c r="G27" i="17"/>
  <c r="G31" i="17"/>
  <c r="G11" i="16"/>
  <c r="H14" i="16"/>
  <c r="G19" i="16"/>
  <c r="H22" i="16"/>
  <c r="G27" i="16"/>
  <c r="H30" i="16"/>
  <c r="H29" i="15"/>
  <c r="H36" i="15"/>
  <c r="H44" i="15"/>
  <c r="H52" i="15"/>
  <c r="H60" i="15"/>
  <c r="H12" i="15"/>
  <c r="H31" i="15"/>
  <c r="H20" i="15"/>
  <c r="H38" i="15"/>
  <c r="H46" i="15"/>
  <c r="H54" i="15"/>
  <c r="H62" i="15"/>
  <c r="G34" i="15"/>
  <c r="G36" i="15"/>
  <c r="G38" i="15"/>
  <c r="G40" i="15"/>
  <c r="G42" i="15"/>
  <c r="G44" i="15"/>
  <c r="G46" i="15"/>
  <c r="G48" i="15"/>
  <c r="G50" i="15"/>
  <c r="G52" i="15"/>
  <c r="G54" i="15"/>
  <c r="G56" i="15"/>
  <c r="G58" i="15"/>
  <c r="G60" i="15"/>
  <c r="G62" i="15"/>
  <c r="H10" i="15"/>
  <c r="G15" i="15"/>
  <c r="H18" i="15"/>
  <c r="G23" i="15"/>
  <c r="H26" i="15"/>
  <c r="G31" i="15"/>
  <c r="G43" i="13"/>
  <c r="H53" i="13"/>
  <c r="H29" i="13"/>
  <c r="H61" i="13"/>
  <c r="H21" i="13"/>
  <c r="H13" i="13"/>
  <c r="H20" i="13"/>
  <c r="H28" i="13"/>
  <c r="H36" i="13"/>
  <c r="H15" i="13"/>
  <c r="G18" i="13"/>
  <c r="H23" i="13"/>
  <c r="G26" i="13"/>
  <c r="H31" i="13"/>
  <c r="G34" i="13"/>
  <c r="H39" i="13"/>
  <c r="H47" i="13"/>
  <c r="H18" i="13"/>
  <c r="H26" i="13"/>
  <c r="H34" i="13"/>
  <c r="H42" i="13"/>
  <c r="G45" i="13"/>
  <c r="H63" i="13"/>
  <c r="H37" i="13"/>
  <c r="H45" i="13"/>
  <c r="G56" i="13"/>
  <c r="H57" i="13"/>
  <c r="H35" i="13"/>
  <c r="G38" i="13"/>
  <c r="H43" i="13"/>
  <c r="G54" i="13"/>
  <c r="H11" i="13"/>
  <c r="H10" i="13"/>
  <c r="G8" i="13"/>
  <c r="H8" i="13"/>
  <c r="H50" i="13"/>
  <c r="H52" i="13"/>
  <c r="H54" i="13"/>
  <c r="H56" i="13"/>
  <c r="H58" i="13"/>
  <c r="H60" i="13"/>
  <c r="G7" i="13"/>
  <c r="G9" i="13"/>
  <c r="G11" i="13"/>
  <c r="G13" i="13"/>
  <c r="G15" i="13"/>
  <c r="G17" i="13"/>
  <c r="G19" i="13"/>
  <c r="G21" i="13"/>
  <c r="G23" i="13"/>
  <c r="G25" i="13"/>
  <c r="G27" i="13"/>
  <c r="G29" i="13"/>
  <c r="G31" i="13"/>
  <c r="G33" i="13"/>
  <c r="G35" i="13"/>
  <c r="G37" i="13"/>
  <c r="G39" i="13"/>
  <c r="G47" i="13"/>
  <c r="G49" i="13"/>
  <c r="G51" i="13"/>
  <c r="G53" i="13"/>
  <c r="G55" i="13"/>
  <c r="G57" i="13"/>
  <c r="G59" i="13"/>
  <c r="G61" i="13"/>
  <c r="G63" i="13"/>
  <c r="G40" i="13"/>
  <c r="G42" i="13"/>
  <c r="G44" i="13"/>
  <c r="G46" i="13"/>
  <c r="G48" i="13"/>
  <c r="G50" i="13"/>
  <c r="G58" i="13"/>
  <c r="G60" i="13"/>
  <c r="G62" i="13"/>
  <c r="G7" i="9" l="1"/>
  <c r="G8" i="9"/>
  <c r="J8" i="9" s="1"/>
  <c r="G9" i="9"/>
  <c r="G10" i="9"/>
  <c r="G11" i="9"/>
  <c r="G12" i="9"/>
  <c r="G13" i="9"/>
  <c r="G14" i="9"/>
  <c r="G15" i="9"/>
  <c r="G16" i="9"/>
  <c r="J17" i="9" s="1"/>
  <c r="G17" i="9"/>
  <c r="G18" i="9"/>
  <c r="G19" i="9"/>
  <c r="G20" i="9"/>
  <c r="J20" i="9" s="1"/>
  <c r="G21" i="9"/>
  <c r="J21" i="9" s="1"/>
  <c r="G22" i="9"/>
  <c r="G23" i="9"/>
  <c r="G24" i="9"/>
  <c r="G25" i="9"/>
  <c r="G26" i="9"/>
  <c r="G27" i="9"/>
  <c r="G28" i="9"/>
  <c r="G29" i="9"/>
  <c r="G30" i="9"/>
  <c r="J31" i="9" s="1"/>
  <c r="G31" i="9"/>
  <c r="G32" i="9"/>
  <c r="J33" i="9" s="1"/>
  <c r="G33" i="9"/>
  <c r="G34" i="9"/>
  <c r="G35" i="9"/>
  <c r="G36" i="9"/>
  <c r="G37" i="9"/>
  <c r="J37" i="9" s="1"/>
  <c r="G38" i="9"/>
  <c r="G39" i="9"/>
  <c r="G40" i="9"/>
  <c r="J40" i="9" s="1"/>
  <c r="G41" i="9"/>
  <c r="G42" i="9"/>
  <c r="G43" i="9"/>
  <c r="G44" i="9"/>
  <c r="G45" i="9"/>
  <c r="J45" i="9" s="1"/>
  <c r="G46" i="9"/>
  <c r="G47" i="9"/>
  <c r="G48" i="9"/>
  <c r="G49" i="9"/>
  <c r="G50" i="9"/>
  <c r="G51" i="9"/>
  <c r="G52" i="9"/>
  <c r="G53" i="9"/>
  <c r="J53" i="9" s="1"/>
  <c r="G54" i="9"/>
  <c r="G55" i="9"/>
  <c r="G56" i="9"/>
  <c r="G57" i="9"/>
  <c r="G58" i="9"/>
  <c r="G59" i="9"/>
  <c r="G60" i="9"/>
  <c r="G61" i="9"/>
  <c r="J61" i="9" s="1"/>
  <c r="G62" i="9"/>
  <c r="G63" i="9"/>
  <c r="G64" i="9"/>
  <c r="G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I21" i="9" s="1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I37" i="9" s="1"/>
  <c r="F38" i="9"/>
  <c r="F39" i="9"/>
  <c r="F40" i="9"/>
  <c r="F41" i="9"/>
  <c r="F42" i="9"/>
  <c r="F43" i="9"/>
  <c r="F44" i="9"/>
  <c r="F45" i="9"/>
  <c r="F46" i="9"/>
  <c r="I47" i="9" s="1"/>
  <c r="F47" i="9"/>
  <c r="F48" i="9"/>
  <c r="F49" i="9"/>
  <c r="F50" i="9"/>
  <c r="F51" i="9"/>
  <c r="F52" i="9"/>
  <c r="F53" i="9"/>
  <c r="I53" i="9" s="1"/>
  <c r="F54" i="9"/>
  <c r="F55" i="9"/>
  <c r="F56" i="9"/>
  <c r="F57" i="9"/>
  <c r="F58" i="9"/>
  <c r="F59" i="9"/>
  <c r="F60" i="9"/>
  <c r="F61" i="9"/>
  <c r="F62" i="9"/>
  <c r="F63" i="9"/>
  <c r="F64" i="9"/>
  <c r="F6" i="9"/>
  <c r="E7" i="9"/>
  <c r="E8" i="9"/>
  <c r="E9" i="9"/>
  <c r="E10" i="9"/>
  <c r="H11" i="9" s="1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H28" i="9" s="1"/>
  <c r="E29" i="9"/>
  <c r="H30" i="9" s="1"/>
  <c r="E30" i="9"/>
  <c r="E31" i="9"/>
  <c r="E32" i="9"/>
  <c r="E33" i="9"/>
  <c r="E34" i="9"/>
  <c r="H34" i="9" s="1"/>
  <c r="E35" i="9"/>
  <c r="E36" i="9"/>
  <c r="E37" i="9"/>
  <c r="E38" i="9"/>
  <c r="E39" i="9"/>
  <c r="E40" i="9"/>
  <c r="E41" i="9"/>
  <c r="E42" i="9"/>
  <c r="H42" i="9" s="1"/>
  <c r="E43" i="9"/>
  <c r="E44" i="9"/>
  <c r="H44" i="9" s="1"/>
  <c r="E45" i="9"/>
  <c r="E46" i="9"/>
  <c r="E47" i="9"/>
  <c r="E48" i="9"/>
  <c r="E49" i="9"/>
  <c r="E50" i="9"/>
  <c r="H51" i="9" s="1"/>
  <c r="E51" i="9"/>
  <c r="E52" i="9"/>
  <c r="H52" i="9" s="1"/>
  <c r="E53" i="9"/>
  <c r="E54" i="9"/>
  <c r="E55" i="9"/>
  <c r="E56" i="9"/>
  <c r="E57" i="9"/>
  <c r="E58" i="9"/>
  <c r="H59" i="9" s="1"/>
  <c r="E59" i="9"/>
  <c r="E60" i="9"/>
  <c r="H60" i="9" s="1"/>
  <c r="E61" i="9"/>
  <c r="E62" i="9"/>
  <c r="E63" i="9"/>
  <c r="E64" i="9"/>
  <c r="E6" i="9"/>
  <c r="G7" i="10"/>
  <c r="J8" i="10" s="1"/>
  <c r="G8" i="10"/>
  <c r="G9" i="10"/>
  <c r="G10" i="10"/>
  <c r="G11" i="10"/>
  <c r="G12" i="10"/>
  <c r="J12" i="10" s="1"/>
  <c r="G13" i="10"/>
  <c r="G14" i="10"/>
  <c r="G15" i="10"/>
  <c r="J16" i="10" s="1"/>
  <c r="G16" i="10"/>
  <c r="G17" i="10"/>
  <c r="G18" i="10"/>
  <c r="G19" i="10"/>
  <c r="G20" i="10"/>
  <c r="G21" i="10"/>
  <c r="J21" i="10" s="1"/>
  <c r="G22" i="10"/>
  <c r="G23" i="10"/>
  <c r="G24" i="10"/>
  <c r="G25" i="10"/>
  <c r="G26" i="10"/>
  <c r="G27" i="10"/>
  <c r="G28" i="10"/>
  <c r="J28" i="10" s="1"/>
  <c r="G29" i="10"/>
  <c r="G30" i="10"/>
  <c r="G31" i="10"/>
  <c r="J32" i="10" s="1"/>
  <c r="G32" i="10"/>
  <c r="G33" i="10"/>
  <c r="G34" i="10"/>
  <c r="G35" i="10"/>
  <c r="G36" i="10"/>
  <c r="G37" i="10"/>
  <c r="G38" i="10"/>
  <c r="G39" i="10"/>
  <c r="J40" i="10" s="1"/>
  <c r="G40" i="10"/>
  <c r="G41" i="10"/>
  <c r="G42" i="10"/>
  <c r="G43" i="10"/>
  <c r="G44" i="10"/>
  <c r="G45" i="10"/>
  <c r="G46" i="10"/>
  <c r="G47" i="10"/>
  <c r="J48" i="10" s="1"/>
  <c r="G48" i="10"/>
  <c r="G49" i="10"/>
  <c r="G50" i="10"/>
  <c r="G51" i="10"/>
  <c r="G52" i="10"/>
  <c r="G53" i="10"/>
  <c r="G54" i="10"/>
  <c r="G55" i="10"/>
  <c r="J56" i="10" s="1"/>
  <c r="G56" i="10"/>
  <c r="G57" i="10"/>
  <c r="G58" i="10"/>
  <c r="G59" i="10"/>
  <c r="G60" i="10"/>
  <c r="G61" i="10"/>
  <c r="G62" i="10"/>
  <c r="G63" i="10"/>
  <c r="G64" i="10"/>
  <c r="G6" i="10"/>
  <c r="F7" i="10"/>
  <c r="F8" i="10"/>
  <c r="F9" i="10"/>
  <c r="F10" i="10"/>
  <c r="F11" i="10"/>
  <c r="F12" i="10"/>
  <c r="F13" i="10"/>
  <c r="F14" i="10"/>
  <c r="I15" i="10" s="1"/>
  <c r="F15" i="10"/>
  <c r="F16" i="10"/>
  <c r="F17" i="10"/>
  <c r="F18" i="10"/>
  <c r="I18" i="10" s="1"/>
  <c r="F19" i="10"/>
  <c r="F20" i="10"/>
  <c r="F21" i="10"/>
  <c r="F22" i="10"/>
  <c r="I23" i="10" s="1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I39" i="10" s="1"/>
  <c r="F39" i="10"/>
  <c r="F40" i="10"/>
  <c r="F41" i="10"/>
  <c r="F42" i="10"/>
  <c r="F43" i="10"/>
  <c r="F44" i="10"/>
  <c r="F45" i="10"/>
  <c r="F46" i="10"/>
  <c r="I46" i="10" s="1"/>
  <c r="F47" i="10"/>
  <c r="F48" i="10"/>
  <c r="F49" i="10"/>
  <c r="F50" i="10"/>
  <c r="F51" i="10"/>
  <c r="F52" i="10"/>
  <c r="F53" i="10"/>
  <c r="F54" i="10"/>
  <c r="I54" i="10" s="1"/>
  <c r="F55" i="10"/>
  <c r="F56" i="10"/>
  <c r="F57" i="10"/>
  <c r="F58" i="10"/>
  <c r="F59" i="10"/>
  <c r="F60" i="10"/>
  <c r="F61" i="10"/>
  <c r="F62" i="10"/>
  <c r="F63" i="10"/>
  <c r="F64" i="10"/>
  <c r="F6" i="10"/>
  <c r="E7" i="10"/>
  <c r="E8" i="10"/>
  <c r="E9" i="10"/>
  <c r="E10" i="10"/>
  <c r="E11" i="10"/>
  <c r="E12" i="10"/>
  <c r="E13" i="10"/>
  <c r="H13" i="10" s="1"/>
  <c r="E14" i="10"/>
  <c r="E15" i="10"/>
  <c r="E16" i="10"/>
  <c r="E17" i="10"/>
  <c r="H18" i="10" s="1"/>
  <c r="E18" i="10"/>
  <c r="E19" i="10"/>
  <c r="E20" i="10"/>
  <c r="E21" i="10"/>
  <c r="H22" i="10" s="1"/>
  <c r="E22" i="10"/>
  <c r="E23" i="10"/>
  <c r="E24" i="10"/>
  <c r="E25" i="10"/>
  <c r="H26" i="10" s="1"/>
  <c r="E26" i="10"/>
  <c r="E27" i="10"/>
  <c r="E28" i="10"/>
  <c r="E29" i="10"/>
  <c r="H30" i="10" s="1"/>
  <c r="E30" i="10"/>
  <c r="E31" i="10"/>
  <c r="E32" i="10"/>
  <c r="E33" i="10"/>
  <c r="H34" i="10" s="1"/>
  <c r="E34" i="10"/>
  <c r="E35" i="10"/>
  <c r="E36" i="10"/>
  <c r="E37" i="10"/>
  <c r="H38" i="10" s="1"/>
  <c r="E38" i="10"/>
  <c r="E39" i="10"/>
  <c r="E40" i="10"/>
  <c r="E41" i="10"/>
  <c r="H41" i="10" s="1"/>
  <c r="E42" i="10"/>
  <c r="E43" i="10"/>
  <c r="E44" i="10"/>
  <c r="E45" i="10"/>
  <c r="H45" i="10" s="1"/>
  <c r="E46" i="10"/>
  <c r="E47" i="10"/>
  <c r="H48" i="10" s="1"/>
  <c r="E48" i="10"/>
  <c r="E49" i="10"/>
  <c r="H49" i="10" s="1"/>
  <c r="E50" i="10"/>
  <c r="E51" i="10"/>
  <c r="H51" i="10" s="1"/>
  <c r="E52" i="10"/>
  <c r="E53" i="10"/>
  <c r="H53" i="10" s="1"/>
  <c r="E54" i="10"/>
  <c r="E55" i="10"/>
  <c r="H55" i="10" s="1"/>
  <c r="E56" i="10"/>
  <c r="E57" i="10"/>
  <c r="H57" i="10" s="1"/>
  <c r="E58" i="10"/>
  <c r="E59" i="10"/>
  <c r="H59" i="10" s="1"/>
  <c r="E60" i="10"/>
  <c r="E61" i="10"/>
  <c r="H61" i="10" s="1"/>
  <c r="E62" i="10"/>
  <c r="E63" i="10"/>
  <c r="E64" i="10"/>
  <c r="E6" i="10"/>
  <c r="J58" i="10"/>
  <c r="H52" i="10"/>
  <c r="J49" i="10"/>
  <c r="I49" i="10"/>
  <c r="H43" i="10"/>
  <c r="J43" i="10"/>
  <c r="J41" i="10"/>
  <c r="I40" i="10"/>
  <c r="J36" i="10"/>
  <c r="H35" i="10"/>
  <c r="I31" i="10"/>
  <c r="H27" i="10"/>
  <c r="I24" i="10"/>
  <c r="J22" i="10"/>
  <c r="H19" i="10"/>
  <c r="J18" i="10"/>
  <c r="I16" i="10"/>
  <c r="J14" i="10"/>
  <c r="H11" i="10"/>
  <c r="J9" i="10"/>
  <c r="I8" i="10"/>
  <c r="H8" i="10"/>
  <c r="F89" i="5"/>
  <c r="E89" i="5"/>
  <c r="G89" i="5"/>
  <c r="H89" i="5"/>
  <c r="H8" i="9"/>
  <c r="H10" i="9"/>
  <c r="H16" i="9"/>
  <c r="H24" i="9"/>
  <c r="H32" i="9"/>
  <c r="H36" i="9"/>
  <c r="H39" i="9"/>
  <c r="H48" i="9"/>
  <c r="H49" i="9"/>
  <c r="H55" i="9"/>
  <c r="H57" i="9"/>
  <c r="H64" i="9"/>
  <c r="I64" i="9"/>
  <c r="J58" i="9"/>
  <c r="I57" i="9"/>
  <c r="J55" i="9"/>
  <c r="I44" i="9"/>
  <c r="I43" i="9"/>
  <c r="J43" i="9"/>
  <c r="I42" i="9"/>
  <c r="I40" i="9"/>
  <c r="I33" i="9"/>
  <c r="J28" i="9"/>
  <c r="J27" i="9"/>
  <c r="H25" i="9"/>
  <c r="H23" i="9"/>
  <c r="I19" i="9"/>
  <c r="I16" i="9"/>
  <c r="I9" i="9"/>
  <c r="H9" i="9"/>
  <c r="I7" i="9"/>
  <c r="E84" i="5"/>
  <c r="F84" i="5"/>
  <c r="G84" i="5"/>
  <c r="H84" i="5"/>
  <c r="E85" i="5"/>
  <c r="I85" i="5" s="1"/>
  <c r="F85" i="5"/>
  <c r="G85" i="5"/>
  <c r="K86" i="5" s="1"/>
  <c r="E86" i="5"/>
  <c r="F86" i="5"/>
  <c r="J86" i="5" s="1"/>
  <c r="G86" i="5"/>
  <c r="H86" i="5"/>
  <c r="E87" i="5"/>
  <c r="I87" i="5" s="1"/>
  <c r="F87" i="5"/>
  <c r="G87" i="5"/>
  <c r="E88" i="5"/>
  <c r="F88" i="5"/>
  <c r="G88" i="5"/>
  <c r="H88" i="5"/>
  <c r="K88" i="5"/>
  <c r="L38" i="5"/>
  <c r="L40" i="5"/>
  <c r="L70" i="5"/>
  <c r="L72" i="5"/>
  <c r="H7" i="5"/>
  <c r="H8" i="5"/>
  <c r="L8" i="5" s="1"/>
  <c r="H9" i="5"/>
  <c r="H10" i="5"/>
  <c r="H11" i="5"/>
  <c r="L11" i="5" s="1"/>
  <c r="H12" i="5"/>
  <c r="L12" i="5" s="1"/>
  <c r="H13" i="5"/>
  <c r="H14" i="5"/>
  <c r="L14" i="5" s="1"/>
  <c r="H15" i="5"/>
  <c r="L15" i="5" s="1"/>
  <c r="H16" i="5"/>
  <c r="L16" i="5" s="1"/>
  <c r="H17" i="5"/>
  <c r="H18" i="5"/>
  <c r="H19" i="5"/>
  <c r="L19" i="5" s="1"/>
  <c r="H20" i="5"/>
  <c r="L20" i="5" s="1"/>
  <c r="H21" i="5"/>
  <c r="H22" i="5"/>
  <c r="L22" i="5" s="1"/>
  <c r="H23" i="5"/>
  <c r="L23" i="5" s="1"/>
  <c r="H24" i="5"/>
  <c r="L24" i="5" s="1"/>
  <c r="H25" i="5"/>
  <c r="H26" i="5"/>
  <c r="H27" i="5"/>
  <c r="L27" i="5" s="1"/>
  <c r="H28" i="5"/>
  <c r="L28" i="5" s="1"/>
  <c r="H29" i="5"/>
  <c r="H30" i="5"/>
  <c r="L30" i="5" s="1"/>
  <c r="H31" i="5"/>
  <c r="L31" i="5" s="1"/>
  <c r="H32" i="5"/>
  <c r="L32" i="5" s="1"/>
  <c r="H33" i="5"/>
  <c r="H34" i="5"/>
  <c r="H35" i="5"/>
  <c r="L35" i="5" s="1"/>
  <c r="H36" i="5"/>
  <c r="L36" i="5" s="1"/>
  <c r="H37" i="5"/>
  <c r="H38" i="5"/>
  <c r="H39" i="5"/>
  <c r="L39" i="5" s="1"/>
  <c r="H40" i="5"/>
  <c r="H41" i="5"/>
  <c r="L41" i="5" s="1"/>
  <c r="H42" i="5"/>
  <c r="L42" i="5" s="1"/>
  <c r="H43" i="5"/>
  <c r="L43" i="5" s="1"/>
  <c r="H44" i="5"/>
  <c r="L44" i="5" s="1"/>
  <c r="H45" i="5"/>
  <c r="H46" i="5"/>
  <c r="L46" i="5" s="1"/>
  <c r="H47" i="5"/>
  <c r="L47" i="5" s="1"/>
  <c r="H48" i="5"/>
  <c r="L48" i="5" s="1"/>
  <c r="H49" i="5"/>
  <c r="L49" i="5" s="1"/>
  <c r="H50" i="5"/>
  <c r="L50" i="5" s="1"/>
  <c r="H51" i="5"/>
  <c r="L51" i="5" s="1"/>
  <c r="H52" i="5"/>
  <c r="L52" i="5" s="1"/>
  <c r="H53" i="5"/>
  <c r="H54" i="5"/>
  <c r="L54" i="5" s="1"/>
  <c r="H55" i="5"/>
  <c r="L55" i="5" s="1"/>
  <c r="H56" i="5"/>
  <c r="L56" i="5" s="1"/>
  <c r="H57" i="5"/>
  <c r="L57" i="5" s="1"/>
  <c r="H58" i="5"/>
  <c r="L58" i="5" s="1"/>
  <c r="H59" i="5"/>
  <c r="L59" i="5" s="1"/>
  <c r="H60" i="5"/>
  <c r="L60" i="5" s="1"/>
  <c r="H61" i="5"/>
  <c r="H62" i="5"/>
  <c r="L62" i="5" s="1"/>
  <c r="H63" i="5"/>
  <c r="L63" i="5" s="1"/>
  <c r="H64" i="5"/>
  <c r="L64" i="5" s="1"/>
  <c r="H65" i="5"/>
  <c r="L65" i="5" s="1"/>
  <c r="H66" i="5"/>
  <c r="L66" i="5" s="1"/>
  <c r="H67" i="5"/>
  <c r="L67" i="5" s="1"/>
  <c r="H68" i="5"/>
  <c r="L68" i="5" s="1"/>
  <c r="H69" i="5"/>
  <c r="H70" i="5"/>
  <c r="H71" i="5"/>
  <c r="L71" i="5" s="1"/>
  <c r="H72" i="5"/>
  <c r="H73" i="5"/>
  <c r="L73" i="5" s="1"/>
  <c r="H74" i="5"/>
  <c r="L74" i="5" s="1"/>
  <c r="H75" i="5"/>
  <c r="L75" i="5" s="1"/>
  <c r="H76" i="5"/>
  <c r="L76" i="5" s="1"/>
  <c r="H77" i="5"/>
  <c r="H78" i="5"/>
  <c r="L78" i="5" s="1"/>
  <c r="H79" i="5"/>
  <c r="L79" i="5" s="1"/>
  <c r="H80" i="5"/>
  <c r="H81" i="5"/>
  <c r="H82" i="5"/>
  <c r="H6" i="5"/>
  <c r="K9" i="5"/>
  <c r="K39" i="5"/>
  <c r="K41" i="5"/>
  <c r="K71" i="5"/>
  <c r="K73" i="5"/>
  <c r="G7" i="5"/>
  <c r="G8" i="5"/>
  <c r="K8" i="5" s="1"/>
  <c r="G9" i="5"/>
  <c r="G10" i="5"/>
  <c r="G11" i="5"/>
  <c r="K11" i="5" s="1"/>
  <c r="G12" i="5"/>
  <c r="K12" i="5" s="1"/>
  <c r="G13" i="5"/>
  <c r="G14" i="5"/>
  <c r="K14" i="5" s="1"/>
  <c r="G15" i="5"/>
  <c r="K15" i="5" s="1"/>
  <c r="G16" i="5"/>
  <c r="G17" i="5"/>
  <c r="K17" i="5" s="1"/>
  <c r="G18" i="5"/>
  <c r="G19" i="5"/>
  <c r="K19" i="5" s="1"/>
  <c r="G20" i="5"/>
  <c r="K20" i="5" s="1"/>
  <c r="G21" i="5"/>
  <c r="G22" i="5"/>
  <c r="K22" i="5" s="1"/>
  <c r="G23" i="5"/>
  <c r="K23" i="5" s="1"/>
  <c r="G24" i="5"/>
  <c r="G25" i="5"/>
  <c r="K25" i="5" s="1"/>
  <c r="G26" i="5"/>
  <c r="G27" i="5"/>
  <c r="K27" i="5" s="1"/>
  <c r="G28" i="5"/>
  <c r="K28" i="5" s="1"/>
  <c r="G29" i="5"/>
  <c r="G30" i="5"/>
  <c r="K30" i="5" s="1"/>
  <c r="G31" i="5"/>
  <c r="K31" i="5" s="1"/>
  <c r="G32" i="5"/>
  <c r="G33" i="5"/>
  <c r="K33" i="5" s="1"/>
  <c r="G34" i="5"/>
  <c r="K34" i="5" s="1"/>
  <c r="G35" i="5"/>
  <c r="K35" i="5" s="1"/>
  <c r="G36" i="5"/>
  <c r="K36" i="5" s="1"/>
  <c r="G37" i="5"/>
  <c r="G38" i="5"/>
  <c r="K38" i="5" s="1"/>
  <c r="G39" i="5"/>
  <c r="G40" i="5"/>
  <c r="K40" i="5" s="1"/>
  <c r="G41" i="5"/>
  <c r="G42" i="5"/>
  <c r="K42" i="5" s="1"/>
  <c r="G43" i="5"/>
  <c r="K43" i="5" s="1"/>
  <c r="G44" i="5"/>
  <c r="K44" i="5" s="1"/>
  <c r="G45" i="5"/>
  <c r="G46" i="5"/>
  <c r="K46" i="5" s="1"/>
  <c r="G47" i="5"/>
  <c r="K47" i="5" s="1"/>
  <c r="G48" i="5"/>
  <c r="K48" i="5" s="1"/>
  <c r="G49" i="5"/>
  <c r="K49" i="5" s="1"/>
  <c r="G50" i="5"/>
  <c r="K50" i="5" s="1"/>
  <c r="G51" i="5"/>
  <c r="K51" i="5" s="1"/>
  <c r="G52" i="5"/>
  <c r="G53" i="5"/>
  <c r="G54" i="5"/>
  <c r="K54" i="5" s="1"/>
  <c r="G55" i="5"/>
  <c r="K55" i="5" s="1"/>
  <c r="G56" i="5"/>
  <c r="K56" i="5" s="1"/>
  <c r="G57" i="5"/>
  <c r="K57" i="5" s="1"/>
  <c r="G58" i="5"/>
  <c r="K58" i="5" s="1"/>
  <c r="G59" i="5"/>
  <c r="K59" i="5" s="1"/>
  <c r="G60" i="5"/>
  <c r="G61" i="5"/>
  <c r="G62" i="5"/>
  <c r="K62" i="5" s="1"/>
  <c r="G63" i="5"/>
  <c r="K63" i="5" s="1"/>
  <c r="G64" i="5"/>
  <c r="K64" i="5" s="1"/>
  <c r="G65" i="5"/>
  <c r="K65" i="5" s="1"/>
  <c r="G66" i="5"/>
  <c r="K66" i="5" s="1"/>
  <c r="G67" i="5"/>
  <c r="K67" i="5" s="1"/>
  <c r="G68" i="5"/>
  <c r="G69" i="5"/>
  <c r="G70" i="5"/>
  <c r="K70" i="5" s="1"/>
  <c r="G71" i="5"/>
  <c r="G72" i="5"/>
  <c r="K72" i="5" s="1"/>
  <c r="G73" i="5"/>
  <c r="G74" i="5"/>
  <c r="K74" i="5" s="1"/>
  <c r="G75" i="5"/>
  <c r="K75" i="5" s="1"/>
  <c r="G76" i="5"/>
  <c r="G77" i="5"/>
  <c r="G78" i="5"/>
  <c r="G79" i="5"/>
  <c r="K79" i="5" s="1"/>
  <c r="G80" i="5"/>
  <c r="K80" i="5" s="1"/>
  <c r="G81" i="5"/>
  <c r="K81" i="5" s="1"/>
  <c r="G82" i="5"/>
  <c r="K82" i="5" s="1"/>
  <c r="G83" i="5"/>
  <c r="G6" i="5"/>
  <c r="J8" i="5"/>
  <c r="J34" i="5"/>
  <c r="J40" i="5"/>
  <c r="J66" i="5"/>
  <c r="J72" i="5"/>
  <c r="I22" i="5"/>
  <c r="I30" i="5"/>
  <c r="F7" i="5"/>
  <c r="F8" i="5"/>
  <c r="F9" i="5"/>
  <c r="F10" i="5"/>
  <c r="J10" i="5" s="1"/>
  <c r="F11" i="5"/>
  <c r="J11" i="5" s="1"/>
  <c r="F12" i="5"/>
  <c r="F13" i="5"/>
  <c r="F14" i="5"/>
  <c r="J14" i="5" s="1"/>
  <c r="F15" i="5"/>
  <c r="F16" i="5"/>
  <c r="J16" i="5" s="1"/>
  <c r="F17" i="5"/>
  <c r="J17" i="5" s="1"/>
  <c r="F18" i="5"/>
  <c r="J18" i="5" s="1"/>
  <c r="F19" i="5"/>
  <c r="J19" i="5" s="1"/>
  <c r="F20" i="5"/>
  <c r="J20" i="5" s="1"/>
  <c r="F21" i="5"/>
  <c r="F22" i="5"/>
  <c r="J22" i="5" s="1"/>
  <c r="F23" i="5"/>
  <c r="F24" i="5"/>
  <c r="J24" i="5" s="1"/>
  <c r="F25" i="5"/>
  <c r="J25" i="5" s="1"/>
  <c r="F26" i="5"/>
  <c r="J26" i="5" s="1"/>
  <c r="F27" i="5"/>
  <c r="J27" i="5" s="1"/>
  <c r="F28" i="5"/>
  <c r="J28" i="5" s="1"/>
  <c r="F29" i="5"/>
  <c r="F30" i="5"/>
  <c r="J30" i="5" s="1"/>
  <c r="F31" i="5"/>
  <c r="F32" i="5"/>
  <c r="J32" i="5" s="1"/>
  <c r="F33" i="5"/>
  <c r="J33" i="5" s="1"/>
  <c r="F34" i="5"/>
  <c r="F35" i="5"/>
  <c r="J35" i="5" s="1"/>
  <c r="F36" i="5"/>
  <c r="J36" i="5" s="1"/>
  <c r="F37" i="5"/>
  <c r="F38" i="5"/>
  <c r="J38" i="5" s="1"/>
  <c r="F39" i="5"/>
  <c r="F40" i="5"/>
  <c r="F41" i="5"/>
  <c r="J41" i="5" s="1"/>
  <c r="F42" i="5"/>
  <c r="J42" i="5" s="1"/>
  <c r="F43" i="5"/>
  <c r="J43" i="5" s="1"/>
  <c r="F44" i="5"/>
  <c r="J44" i="5" s="1"/>
  <c r="F45" i="5"/>
  <c r="F46" i="5"/>
  <c r="J46" i="5" s="1"/>
  <c r="F47" i="5"/>
  <c r="F48" i="5"/>
  <c r="J48" i="5" s="1"/>
  <c r="F49" i="5"/>
  <c r="J49" i="5" s="1"/>
  <c r="F50" i="5"/>
  <c r="J50" i="5" s="1"/>
  <c r="F51" i="5"/>
  <c r="J51" i="5" s="1"/>
  <c r="F52" i="5"/>
  <c r="J52" i="5" s="1"/>
  <c r="F53" i="5"/>
  <c r="F54" i="5"/>
  <c r="J54" i="5" s="1"/>
  <c r="F55" i="5"/>
  <c r="F56" i="5"/>
  <c r="J56" i="5" s="1"/>
  <c r="F57" i="5"/>
  <c r="J57" i="5" s="1"/>
  <c r="F58" i="5"/>
  <c r="J58" i="5" s="1"/>
  <c r="F59" i="5"/>
  <c r="J59" i="5" s="1"/>
  <c r="F60" i="5"/>
  <c r="J60" i="5" s="1"/>
  <c r="F61" i="5"/>
  <c r="F62" i="5"/>
  <c r="J62" i="5" s="1"/>
  <c r="F63" i="5"/>
  <c r="F64" i="5"/>
  <c r="J64" i="5" s="1"/>
  <c r="F65" i="5"/>
  <c r="J65" i="5" s="1"/>
  <c r="F66" i="5"/>
  <c r="F67" i="5"/>
  <c r="J67" i="5" s="1"/>
  <c r="F68" i="5"/>
  <c r="J68" i="5" s="1"/>
  <c r="F69" i="5"/>
  <c r="F70" i="5"/>
  <c r="J70" i="5" s="1"/>
  <c r="F71" i="5"/>
  <c r="F72" i="5"/>
  <c r="F73" i="5"/>
  <c r="J73" i="5" s="1"/>
  <c r="F74" i="5"/>
  <c r="J74" i="5" s="1"/>
  <c r="F75" i="5"/>
  <c r="J75" i="5" s="1"/>
  <c r="F76" i="5"/>
  <c r="J76" i="5" s="1"/>
  <c r="F77" i="5"/>
  <c r="F78" i="5"/>
  <c r="J78" i="5" s="1"/>
  <c r="F79" i="5"/>
  <c r="F80" i="5"/>
  <c r="F81" i="5"/>
  <c r="J81" i="5" s="1"/>
  <c r="F82" i="5"/>
  <c r="F83" i="5"/>
  <c r="J83" i="5" s="1"/>
  <c r="F6" i="5"/>
  <c r="E7" i="5"/>
  <c r="E8" i="5"/>
  <c r="I8" i="5" s="1"/>
  <c r="E9" i="5"/>
  <c r="E10" i="5"/>
  <c r="E11" i="5"/>
  <c r="I11" i="5" s="1"/>
  <c r="E12" i="5"/>
  <c r="E13" i="5"/>
  <c r="I13" i="5" s="1"/>
  <c r="E14" i="5"/>
  <c r="I14" i="5" s="1"/>
  <c r="E15" i="5"/>
  <c r="E16" i="5"/>
  <c r="I16" i="5" s="1"/>
  <c r="E17" i="5"/>
  <c r="E18" i="5"/>
  <c r="E19" i="5"/>
  <c r="I19" i="5" s="1"/>
  <c r="E20" i="5"/>
  <c r="I20" i="5" s="1"/>
  <c r="E21" i="5"/>
  <c r="E22" i="5"/>
  <c r="E23" i="5"/>
  <c r="E24" i="5"/>
  <c r="I24" i="5" s="1"/>
  <c r="E25" i="5"/>
  <c r="E26" i="5"/>
  <c r="E27" i="5"/>
  <c r="I27" i="5" s="1"/>
  <c r="E28" i="5"/>
  <c r="I28" i="5" s="1"/>
  <c r="E29" i="5"/>
  <c r="E30" i="5"/>
  <c r="E31" i="5"/>
  <c r="E32" i="5"/>
  <c r="I32" i="5" s="1"/>
  <c r="E33" i="5"/>
  <c r="E34" i="5"/>
  <c r="E35" i="5"/>
  <c r="I35" i="5" s="1"/>
  <c r="E36" i="5"/>
  <c r="I36" i="5" s="1"/>
  <c r="E37" i="5"/>
  <c r="E38" i="5"/>
  <c r="E39" i="5"/>
  <c r="E40" i="5"/>
  <c r="I40" i="5" s="1"/>
  <c r="E41" i="5"/>
  <c r="E42" i="5"/>
  <c r="E43" i="5"/>
  <c r="I43" i="5" s="1"/>
  <c r="E44" i="5"/>
  <c r="I44" i="5" s="1"/>
  <c r="E45" i="5"/>
  <c r="E46" i="5"/>
  <c r="E47" i="5"/>
  <c r="E48" i="5"/>
  <c r="I48" i="5" s="1"/>
  <c r="E49" i="5"/>
  <c r="E50" i="5"/>
  <c r="E51" i="5"/>
  <c r="I51" i="5" s="1"/>
  <c r="E52" i="5"/>
  <c r="I52" i="5" s="1"/>
  <c r="E53" i="5"/>
  <c r="I53" i="5" s="1"/>
  <c r="E54" i="5"/>
  <c r="E55" i="5"/>
  <c r="E56" i="5"/>
  <c r="I56" i="5" s="1"/>
  <c r="E57" i="5"/>
  <c r="E58" i="5"/>
  <c r="E59" i="5"/>
  <c r="I59" i="5" s="1"/>
  <c r="E60" i="5"/>
  <c r="I60" i="5" s="1"/>
  <c r="E61" i="5"/>
  <c r="I61" i="5" s="1"/>
  <c r="E62" i="5"/>
  <c r="E63" i="5"/>
  <c r="E64" i="5"/>
  <c r="I64" i="5" s="1"/>
  <c r="E65" i="5"/>
  <c r="E66" i="5"/>
  <c r="E67" i="5"/>
  <c r="I67" i="5" s="1"/>
  <c r="E68" i="5"/>
  <c r="I68" i="5" s="1"/>
  <c r="E69" i="5"/>
  <c r="I69" i="5" s="1"/>
  <c r="E70" i="5"/>
  <c r="E71" i="5"/>
  <c r="I71" i="5"/>
  <c r="E72" i="5"/>
  <c r="E73" i="5"/>
  <c r="I73" i="5"/>
  <c r="E74" i="5"/>
  <c r="I74" i="5" s="1"/>
  <c r="E75" i="5"/>
  <c r="I75" i="5"/>
  <c r="E76" i="5"/>
  <c r="I76" i="5" s="1"/>
  <c r="E77" i="5"/>
  <c r="I77" i="5" s="1"/>
  <c r="E78" i="5"/>
  <c r="I78" i="5"/>
  <c r="E79" i="5"/>
  <c r="I79" i="5" s="1"/>
  <c r="E80" i="5"/>
  <c r="I80" i="5" s="1"/>
  <c r="E81" i="5"/>
  <c r="I81" i="5" s="1"/>
  <c r="E82" i="5"/>
  <c r="E83" i="5"/>
  <c r="I83" i="5" s="1"/>
  <c r="E6" i="5"/>
  <c r="I7" i="5"/>
  <c r="J85" i="5"/>
  <c r="I70" i="5" l="1"/>
  <c r="I62" i="5"/>
  <c r="I54" i="5"/>
  <c r="I46" i="5"/>
  <c r="I38" i="5"/>
  <c r="J12" i="5"/>
  <c r="K26" i="5"/>
  <c r="K18" i="5"/>
  <c r="K10" i="5"/>
  <c r="L34" i="5"/>
  <c r="L26" i="5"/>
  <c r="L18" i="5"/>
  <c r="L10" i="5"/>
  <c r="I45" i="5"/>
  <c r="I37" i="5"/>
  <c r="I29" i="5"/>
  <c r="I21" i="5"/>
  <c r="L33" i="5"/>
  <c r="L25" i="5"/>
  <c r="L17" i="5"/>
  <c r="L9" i="5"/>
  <c r="J88" i="5"/>
  <c r="J84" i="5"/>
  <c r="I12" i="5"/>
  <c r="J82" i="5"/>
  <c r="K32" i="5"/>
  <c r="K24" i="5"/>
  <c r="K16" i="5"/>
  <c r="I88" i="5"/>
  <c r="I84" i="5"/>
  <c r="I82" i="5"/>
  <c r="J9" i="5"/>
  <c r="K7" i="5"/>
  <c r="L7" i="5"/>
  <c r="I86" i="5"/>
  <c r="I66" i="5"/>
  <c r="I58" i="5"/>
  <c r="I50" i="5"/>
  <c r="I42" i="5"/>
  <c r="I34" i="5"/>
  <c r="I26" i="5"/>
  <c r="I18" i="5"/>
  <c r="I10" i="5"/>
  <c r="J80" i="5"/>
  <c r="K78" i="5"/>
  <c r="I89" i="5"/>
  <c r="I72" i="5"/>
  <c r="I65" i="5"/>
  <c r="I57" i="5"/>
  <c r="I49" i="5"/>
  <c r="I41" i="5"/>
  <c r="I33" i="5"/>
  <c r="I25" i="5"/>
  <c r="I17" i="5"/>
  <c r="I9" i="5"/>
  <c r="J79" i="5"/>
  <c r="J71" i="5"/>
  <c r="J63" i="5"/>
  <c r="J55" i="5"/>
  <c r="J47" i="5"/>
  <c r="J39" i="5"/>
  <c r="J31" i="5"/>
  <c r="J23" i="5"/>
  <c r="J15" i="5"/>
  <c r="J7" i="5"/>
  <c r="K77" i="5"/>
  <c r="K69" i="5"/>
  <c r="K61" i="5"/>
  <c r="K53" i="5"/>
  <c r="K45" i="5"/>
  <c r="K37" i="5"/>
  <c r="K29" i="5"/>
  <c r="K21" i="5"/>
  <c r="K13" i="5"/>
  <c r="K87" i="5"/>
  <c r="I47" i="5"/>
  <c r="I39" i="5"/>
  <c r="I31" i="5"/>
  <c r="I23" i="5"/>
  <c r="I15" i="5"/>
  <c r="J77" i="5"/>
  <c r="J69" i="5"/>
  <c r="J61" i="5"/>
  <c r="J53" i="5"/>
  <c r="J45" i="5"/>
  <c r="J37" i="5"/>
  <c r="J29" i="5"/>
  <c r="J21" i="5"/>
  <c r="J13" i="5"/>
  <c r="L77" i="5"/>
  <c r="L69" i="5"/>
  <c r="L61" i="5"/>
  <c r="L53" i="5"/>
  <c r="L45" i="5"/>
  <c r="L37" i="5"/>
  <c r="L29" i="5"/>
  <c r="L21" i="5"/>
  <c r="L13" i="5"/>
  <c r="H50" i="10"/>
  <c r="K76" i="5"/>
  <c r="K68" i="5"/>
  <c r="K60" i="5"/>
  <c r="K52" i="5"/>
  <c r="J87" i="5"/>
  <c r="H35" i="9"/>
  <c r="I63" i="5"/>
  <c r="K83" i="5"/>
  <c r="K84" i="5"/>
  <c r="H27" i="9"/>
  <c r="H26" i="9"/>
  <c r="H18" i="9"/>
  <c r="H19" i="9"/>
  <c r="J57" i="9"/>
  <c r="J56" i="9"/>
  <c r="J49" i="9"/>
  <c r="J48" i="9"/>
  <c r="I55" i="5"/>
  <c r="J15" i="9"/>
  <c r="K85" i="5"/>
  <c r="K89" i="5"/>
  <c r="H63" i="10"/>
  <c r="H47" i="10"/>
  <c r="J89" i="5"/>
  <c r="H44" i="10"/>
  <c r="H12" i="10"/>
  <c r="H20" i="9"/>
  <c r="H12" i="9"/>
  <c r="I14" i="9"/>
  <c r="I35" i="10"/>
  <c r="I28" i="10"/>
  <c r="I19" i="10"/>
  <c r="J54" i="10"/>
  <c r="J46" i="10"/>
  <c r="I46" i="9"/>
  <c r="H15" i="9"/>
  <c r="J34" i="9"/>
  <c r="J41" i="9"/>
  <c r="J44" i="9"/>
  <c r="J50" i="9"/>
  <c r="I55" i="9"/>
  <c r="H62" i="9"/>
  <c r="H54" i="9"/>
  <c r="H46" i="9"/>
  <c r="H38" i="9"/>
  <c r="H22" i="9"/>
  <c r="J13" i="9"/>
  <c r="H56" i="9"/>
  <c r="J16" i="9"/>
  <c r="I36" i="9"/>
  <c r="I59" i="9"/>
  <c r="H58" i="9"/>
  <c r="H50" i="9"/>
  <c r="J9" i="9"/>
  <c r="H40" i="9"/>
  <c r="I49" i="9"/>
  <c r="J62" i="9"/>
  <c r="H41" i="9"/>
  <c r="H33" i="9"/>
  <c r="H17" i="9"/>
  <c r="I27" i="9"/>
  <c r="I62" i="9"/>
  <c r="H7" i="9"/>
  <c r="I20" i="9"/>
  <c r="I32" i="9"/>
  <c r="J35" i="9"/>
  <c r="I39" i="9"/>
  <c r="J52" i="9"/>
  <c r="H63" i="9"/>
  <c r="H47" i="9"/>
  <c r="I12" i="9"/>
  <c r="J14" i="9"/>
  <c r="J19" i="9"/>
  <c r="J23" i="9"/>
  <c r="I28" i="9"/>
  <c r="H31" i="9"/>
  <c r="J32" i="9"/>
  <c r="J39" i="9"/>
  <c r="J47" i="9"/>
  <c r="J59" i="9"/>
  <c r="H14" i="9"/>
  <c r="J7" i="9"/>
  <c r="J12" i="9"/>
  <c r="I31" i="9"/>
  <c r="J10" i="9"/>
  <c r="J24" i="9"/>
  <c r="I30" i="9"/>
  <c r="I38" i="9"/>
  <c r="I51" i="9"/>
  <c r="I56" i="9"/>
  <c r="J64" i="9"/>
  <c r="J54" i="9"/>
  <c r="I22" i="9"/>
  <c r="J29" i="9"/>
  <c r="I34" i="9"/>
  <c r="J38" i="9"/>
  <c r="I48" i="9"/>
  <c r="J22" i="9"/>
  <c r="I45" i="9"/>
  <c r="I11" i="10"/>
  <c r="I20" i="10"/>
  <c r="I52" i="10"/>
  <c r="J63" i="10"/>
  <c r="I14" i="10"/>
  <c r="J17" i="10"/>
  <c r="J20" i="10"/>
  <c r="J30" i="10"/>
  <c r="I34" i="10"/>
  <c r="I41" i="10"/>
  <c r="J52" i="10"/>
  <c r="I60" i="10"/>
  <c r="I64" i="10"/>
  <c r="J24" i="10"/>
  <c r="I27" i="10"/>
  <c r="I44" i="10"/>
  <c r="J60" i="10"/>
  <c r="J38" i="10"/>
  <c r="J44" i="10"/>
  <c r="J50" i="10"/>
  <c r="I57" i="10"/>
  <c r="I42" i="10"/>
  <c r="J42" i="10"/>
  <c r="I51" i="10"/>
  <c r="H7" i="10"/>
  <c r="I7" i="10"/>
  <c r="J11" i="10"/>
  <c r="I32" i="10"/>
  <c r="I36" i="10"/>
  <c r="J7" i="10"/>
  <c r="J10" i="10"/>
  <c r="J15" i="10"/>
  <c r="J23" i="10"/>
  <c r="I47" i="10"/>
  <c r="I50" i="10"/>
  <c r="I58" i="10"/>
  <c r="I10" i="10"/>
  <c r="I13" i="10"/>
  <c r="I17" i="10"/>
  <c r="J61" i="10"/>
  <c r="J64" i="10"/>
  <c r="J13" i="10"/>
  <c r="I21" i="10"/>
  <c r="J26" i="10"/>
  <c r="I29" i="10"/>
  <c r="J31" i="10"/>
  <c r="J39" i="10"/>
  <c r="I9" i="10"/>
  <c r="H14" i="10"/>
  <c r="J19" i="10"/>
  <c r="J25" i="10"/>
  <c r="J27" i="10"/>
  <c r="J29" i="10"/>
  <c r="J34" i="10"/>
  <c r="I37" i="10"/>
  <c r="I45" i="10"/>
  <c r="I53" i="10"/>
  <c r="I62" i="10"/>
  <c r="I22" i="10"/>
  <c r="I25" i="10"/>
  <c r="J33" i="10"/>
  <c r="J35" i="10"/>
  <c r="J37" i="10"/>
  <c r="I43" i="10"/>
  <c r="J45" i="10"/>
  <c r="J51" i="10"/>
  <c r="J59" i="10"/>
  <c r="J62" i="10"/>
  <c r="I12" i="10"/>
  <c r="I26" i="10"/>
  <c r="I30" i="10"/>
  <c r="I33" i="10"/>
  <c r="I38" i="10"/>
  <c r="H46" i="10"/>
  <c r="J57" i="10"/>
  <c r="H20" i="10"/>
  <c r="H28" i="10"/>
  <c r="H36" i="10"/>
  <c r="J47" i="10"/>
  <c r="H17" i="10"/>
  <c r="H25" i="10"/>
  <c r="H33" i="10"/>
  <c r="H42" i="10"/>
  <c r="I48" i="10"/>
  <c r="J55" i="10"/>
  <c r="H16" i="10"/>
  <c r="H24" i="10"/>
  <c r="H32" i="10"/>
  <c r="I56" i="10"/>
  <c r="I59" i="10"/>
  <c r="I61" i="10"/>
  <c r="I63" i="10"/>
  <c r="J53" i="10"/>
  <c r="H15" i="10"/>
  <c r="H23" i="10"/>
  <c r="H31" i="10"/>
  <c r="H39" i="10"/>
  <c r="H54" i="10"/>
  <c r="H56" i="10"/>
  <c r="H58" i="10"/>
  <c r="H60" i="10"/>
  <c r="H62" i="10"/>
  <c r="H64" i="10"/>
  <c r="H21" i="10"/>
  <c r="H29" i="10"/>
  <c r="H37" i="10"/>
  <c r="H10" i="10"/>
  <c r="H9" i="10"/>
  <c r="H40" i="10"/>
  <c r="I55" i="10"/>
  <c r="H43" i="9"/>
  <c r="J51" i="9"/>
  <c r="J11" i="9"/>
  <c r="J18" i="9"/>
  <c r="J26" i="9"/>
  <c r="I50" i="9"/>
  <c r="I63" i="9"/>
  <c r="J46" i="9"/>
  <c r="I10" i="9"/>
  <c r="I17" i="9"/>
  <c r="I24" i="9"/>
  <c r="I60" i="9"/>
  <c r="J63" i="9"/>
  <c r="H29" i="9"/>
  <c r="J30" i="9"/>
  <c r="I23" i="9"/>
  <c r="I29" i="9"/>
  <c r="I35" i="9"/>
  <c r="J36" i="9"/>
  <c r="I41" i="9"/>
  <c r="J42" i="9"/>
  <c r="I54" i="9"/>
  <c r="J60" i="9"/>
  <c r="I11" i="9"/>
  <c r="I13" i="9"/>
  <c r="I18" i="9"/>
  <c r="I61" i="9"/>
  <c r="I8" i="9"/>
  <c r="I15" i="9"/>
  <c r="I25" i="9"/>
  <c r="I52" i="9"/>
  <c r="I58" i="9"/>
  <c r="H13" i="9"/>
  <c r="H45" i="9"/>
  <c r="H61" i="9"/>
  <c r="H37" i="9"/>
  <c r="H21" i="9"/>
  <c r="J25" i="9"/>
  <c r="I26" i="9"/>
  <c r="H53" i="9"/>
</calcChain>
</file>

<file path=xl/sharedStrings.xml><?xml version="1.0" encoding="utf-8"?>
<sst xmlns="http://schemas.openxmlformats.org/spreadsheetml/2006/main" count="188" uniqueCount="71">
  <si>
    <t>AÑO</t>
  </si>
  <si>
    <t>SECUENCIA</t>
  </si>
  <si>
    <t>PIB TOTAL DATOS</t>
  </si>
  <si>
    <t>TIPO DE VEHICULO</t>
  </si>
  <si>
    <t>VARIABLE</t>
  </si>
  <si>
    <t>CURVA DE REGRESIÓN</t>
  </si>
  <si>
    <t>ECUACIÓN</t>
  </si>
  <si>
    <t>CORRELACIÓN</t>
  </si>
  <si>
    <t>Producto Interno Bruto</t>
  </si>
  <si>
    <t>TIPO DE TRAFICO</t>
  </si>
  <si>
    <t>ANALISIS CON PRODUCTO INTERNO BRUTO</t>
  </si>
  <si>
    <t>NORMAL, DESVIADO Y GENERADO</t>
  </si>
  <si>
    <t>P.I.B. Miles de dolares de 2007</t>
  </si>
  <si>
    <t>Tasa de crecimiento potencial</t>
  </si>
  <si>
    <t>Tasa de crecimiento exponencial</t>
  </si>
  <si>
    <t>Tasa de crecimiento polinomico de 4~</t>
  </si>
  <si>
    <t>PIB TOTAL CURVA Exp</t>
  </si>
  <si>
    <t>PIB TOTAL CURVA Pol</t>
  </si>
  <si>
    <t>Tasa de crecimiento lineal</t>
  </si>
  <si>
    <t>PIB TOTAL CURVA Pol 3</t>
  </si>
  <si>
    <t>PIB TOTAL CURVA Pol 2</t>
  </si>
  <si>
    <t>Tasa de crecimiento polinomico de 3~</t>
  </si>
  <si>
    <t>Tasa de crecimiento polinomico de 2~</t>
  </si>
  <si>
    <t>Polinomica de 2gr</t>
  </si>
  <si>
    <t>Polinomica de 3gr</t>
  </si>
  <si>
    <t>Tasa de crecimiento polinomico de 2°</t>
  </si>
  <si>
    <t>Tasa de crecimiento polinomico de 3°</t>
  </si>
  <si>
    <t>ANÁLISIS CON PRODUCTO INTERNO BRUTO</t>
  </si>
  <si>
    <t>PIB TOTAL Curva Polinómica 3°</t>
  </si>
  <si>
    <t>PIB TOTAL Curva Polinómica 2°</t>
  </si>
  <si>
    <t>P.I.B. Miles de millones de dólares de 2010</t>
  </si>
  <si>
    <t>CEPAL - CEPALSTAT</t>
  </si>
  <si>
    <t>ESTADÍSTICAS E INDICADORES ECONÓMICOS</t>
  </si>
  <si>
    <t>Cuentas nacionales anuales en dólares</t>
  </si>
  <si>
    <t>Producto interno bruto (PIB) total anual a precios constantes en dólares</t>
  </si>
  <si>
    <t>(Millones de dólares)</t>
  </si>
  <si>
    <t>~</t>
  </si>
  <si>
    <t>País</t>
  </si>
  <si>
    <t>Colombia</t>
  </si>
  <si>
    <t>Información revisada al 05/SEP/2018</t>
  </si>
  <si>
    <t>Fuentes</t>
  </si>
  <si>
    <t>[A] CEPAL: Comisión Económica para América Latina y el Caribe - Estimaciones propias con base en fuentes oficiales</t>
  </si>
  <si>
    <t>Notas</t>
  </si>
  <si>
    <t>a/ A precios de 2010</t>
  </si>
  <si>
    <t>y=55.821x^2+350.17x+38633</t>
  </si>
  <si>
    <t>y=2.9219x^3+130.57x^2+2452.8x+151986</t>
  </si>
  <si>
    <t>Vehículos Pesados</t>
  </si>
  <si>
    <t>PAÍS DE TASA DE INCREMENTO</t>
  </si>
  <si>
    <t>ECUADOR</t>
  </si>
  <si>
    <t>COLOMBIA</t>
  </si>
  <si>
    <t>Miles de dolares FOB</t>
  </si>
  <si>
    <t>ANÁLISIS CON EXPORTACIONES HACIA ECUADOR</t>
  </si>
  <si>
    <t>PIB TOTAL CURVA Pot</t>
  </si>
  <si>
    <t>PIB TOTAL Curva Lineal</t>
  </si>
  <si>
    <t>-</t>
  </si>
  <si>
    <t>Toneladas</t>
  </si>
  <si>
    <t>EXPORTACIONES TOTALES</t>
  </si>
  <si>
    <t xml:space="preserve"> TOTAL CURVA POTENCIAL</t>
  </si>
  <si>
    <t>TOTAL CURVA LINEAL</t>
  </si>
  <si>
    <t>P.I.B. Miles de millones dólares de 2010</t>
  </si>
  <si>
    <t>FUENTE:</t>
  </si>
  <si>
    <t>FUENTE</t>
  </si>
  <si>
    <r>
      <rPr>
        <b/>
        <sz val="11"/>
        <color theme="1"/>
        <rFont val="Calibri"/>
        <family val="2"/>
        <scheme val="minor"/>
      </rPr>
      <t>FUENTE</t>
    </r>
    <r>
      <rPr>
        <sz val="11"/>
        <color theme="1"/>
        <rFont val="Calibri"/>
        <family val="2"/>
        <scheme val="minor"/>
      </rPr>
      <t>: BANCO CENTRAL DEL EECUADOR-CEA-INEC-BVQ-DELOITE</t>
    </r>
  </si>
  <si>
    <t>ANALISIS CON PRODUCTO INTERNO BRUTO ECUADOR</t>
  </si>
  <si>
    <t>AUTOR</t>
  </si>
  <si>
    <t>ANEXO</t>
  </si>
  <si>
    <t>ANÁLISIS Y TASAS DE CRECIMIENTO PIB Y COMERCIO ECUADOR Y COLOMBIA</t>
  </si>
  <si>
    <t>MAURICIO ANDRÉS CORONEL EGAS</t>
  </si>
  <si>
    <t>INDICADAS EN CADA HOJA</t>
  </si>
  <si>
    <t>DISERTACIÓN</t>
  </si>
  <si>
    <t>MOVILIDAD Y TRANSPORTE E IMPLEMENTACIÓN DE CONTROLES FRONTERIZOS. CASO DE ESTUDIO: CENTRO BINACIONAL DE ATENCIÓN EN FRONTERA (CEBAF) LÍMITE ECUADOR -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</si>
</sst>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1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</cellStyleXfs>
  <cellXfs count="53">
    <xf numFmtId="0" fontId="0" fillId="0" borderId="0" xfId="0"/>
    <xf numFmtId="165" fontId="2" fillId="0" borderId="0" xfId="8" applyNumberFormat="1" applyFont="1" applyBorder="1"/>
    <xf numFmtId="0" fontId="0" fillId="0" borderId="0" xfId="0" applyBorder="1"/>
    <xf numFmtId="0" fontId="0" fillId="0" borderId="0" xfId="0"/>
    <xf numFmtId="0" fontId="8" fillId="0" borderId="0" xfId="0" applyFont="1"/>
    <xf numFmtId="0" fontId="0" fillId="0" borderId="0" xfId="0"/>
    <xf numFmtId="10" fontId="6" fillId="0" borderId="0" xfId="12" applyNumberFormat="1" applyFont="1" applyBorder="1" applyAlignment="1">
      <alignment horizontal="center"/>
    </xf>
    <xf numFmtId="0" fontId="0" fillId="0" borderId="0" xfId="0"/>
    <xf numFmtId="0" fontId="12" fillId="0" borderId="0" xfId="0" applyFont="1" applyBorder="1"/>
    <xf numFmtId="0" fontId="0" fillId="0" borderId="0" xfId="0"/>
    <xf numFmtId="0" fontId="0" fillId="0" borderId="0" xfId="0"/>
    <xf numFmtId="10" fontId="2" fillId="0" borderId="0" xfId="12" applyNumberFormat="1" applyFont="1" applyBorder="1"/>
    <xf numFmtId="0" fontId="0" fillId="9" borderId="0" xfId="0" applyFill="1" applyBorder="1"/>
    <xf numFmtId="0" fontId="7" fillId="0" borderId="0" xfId="0" applyFont="1" applyBorder="1" applyAlignment="1">
      <alignment wrapText="1"/>
    </xf>
    <xf numFmtId="166" fontId="2" fillId="0" borderId="0" xfId="8" applyNumberFormat="1" applyFont="1" applyBorder="1"/>
    <xf numFmtId="0" fontId="1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9" borderId="0" xfId="0" applyFill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10" fontId="2" fillId="0" borderId="0" xfId="12" applyNumberFormat="1" applyFont="1" applyFill="1" applyBorder="1"/>
    <xf numFmtId="166" fontId="0" fillId="0" borderId="0" xfId="8" applyNumberFormat="1" applyFont="1" applyBorder="1"/>
    <xf numFmtId="0" fontId="0" fillId="0" borderId="0" xfId="0"/>
    <xf numFmtId="0" fontId="12" fillId="0" borderId="0" xfId="0" applyFont="1" applyBorder="1" applyAlignment="1">
      <alignment horizontal="left" wrapText="1"/>
    </xf>
    <xf numFmtId="3" fontId="12" fillId="10" borderId="3" xfId="0" applyNumberFormat="1" applyFont="1" applyFill="1" applyBorder="1" applyAlignment="1">
      <alignment horizontal="right" vertical="center" wrapText="1"/>
    </xf>
    <xf numFmtId="0" fontId="12" fillId="10" borderId="3" xfId="0" applyFont="1" applyFill="1" applyBorder="1" applyAlignment="1">
      <alignment horizontal="right" vertical="center" wrapText="1"/>
    </xf>
    <xf numFmtId="0" fontId="15" fillId="11" borderId="4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3" fontId="13" fillId="0" borderId="0" xfId="7" applyNumberFormat="1" applyFont="1" applyBorder="1" applyAlignment="1"/>
    <xf numFmtId="3" fontId="8" fillId="0" borderId="0" xfId="0" applyNumberFormat="1" applyFont="1" applyBorder="1" applyAlignment="1">
      <alignment wrapText="1"/>
    </xf>
    <xf numFmtId="0" fontId="7" fillId="0" borderId="0" xfId="0" applyFont="1" applyFill="1" applyBorder="1" applyAlignment="1">
      <alignment wrapText="1"/>
    </xf>
    <xf numFmtId="3" fontId="8" fillId="0" borderId="0" xfId="0" applyNumberFormat="1" applyFont="1" applyFill="1" applyBorder="1" applyAlignment="1">
      <alignment wrapText="1"/>
    </xf>
    <xf numFmtId="1" fontId="0" fillId="0" borderId="0" xfId="0" applyNumberFormat="1" applyBorder="1"/>
    <xf numFmtId="0" fontId="6" fillId="0" borderId="0" xfId="0" applyFont="1"/>
    <xf numFmtId="0" fontId="0" fillId="0" borderId="0" xfId="0" applyAlignment="1">
      <alignment horizontal="left"/>
    </xf>
    <xf numFmtId="0" fontId="14" fillId="0" borderId="0" xfId="0" applyFont="1"/>
    <xf numFmtId="0" fontId="0" fillId="0" borderId="0" xfId="0"/>
    <xf numFmtId="0" fontId="15" fillId="11" borderId="1" xfId="0" applyFont="1" applyFill="1" applyBorder="1" applyAlignment="1">
      <alignment horizontal="center"/>
    </xf>
    <xf numFmtId="0" fontId="15" fillId="11" borderId="0" xfId="0" applyFont="1" applyFill="1" applyBorder="1" applyAlignment="1">
      <alignment horizontal="center"/>
    </xf>
    <xf numFmtId="10" fontId="0" fillId="0" borderId="0" xfId="12" applyNumberFormat="1" applyFont="1" applyBorder="1" applyAlignment="1">
      <alignment horizontal="center"/>
    </xf>
    <xf numFmtId="10" fontId="2" fillId="0" borderId="0" xfId="12" applyNumberFormat="1" applyFont="1" applyBorder="1" applyAlignment="1">
      <alignment horizontal="center"/>
    </xf>
    <xf numFmtId="0" fontId="12" fillId="0" borderId="0" xfId="0" applyFont="1" applyBorder="1" applyAlignment="1">
      <alignment horizontal="left" wrapText="1"/>
    </xf>
    <xf numFmtId="0" fontId="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5">
    <cellStyle name="60% - Énfasis1 2" xfId="1" xr:uid="{00000000-0005-0000-0000-000000000000}"/>
    <cellStyle name="60% - Énfasis2 2" xfId="2" xr:uid="{00000000-0005-0000-0000-000001000000}"/>
    <cellStyle name="60% - Énfasis3 2" xfId="3" xr:uid="{00000000-0005-0000-0000-000002000000}"/>
    <cellStyle name="60% - Énfasis4 2" xfId="4" xr:uid="{00000000-0005-0000-0000-000003000000}"/>
    <cellStyle name="60% - Énfasis5 2" xfId="5" xr:uid="{00000000-0005-0000-0000-000004000000}"/>
    <cellStyle name="60% - Énfasis6 2" xfId="6" xr:uid="{00000000-0005-0000-0000-000005000000}"/>
    <cellStyle name="ANCLAS,REZONES Y SUS PARTES,DE FUNDICION,DE HIERRO O DE ACERO" xfId="7" xr:uid="{00000000-0005-0000-0000-000006000000}"/>
    <cellStyle name="Millares" xfId="8" builtinId="3"/>
    <cellStyle name="Millares 2" xfId="9" xr:uid="{00000000-0005-0000-0000-000008000000}"/>
    <cellStyle name="Neutral" xfId="10" builtinId="28" customBuiltin="1"/>
    <cellStyle name="Neutral 2" xfId="11" xr:uid="{00000000-0005-0000-0000-00000A000000}"/>
    <cellStyle name="Normal" xfId="0" builtinId="0"/>
    <cellStyle name="Porcentaje" xfId="12" builtinId="5"/>
    <cellStyle name="Título 4" xfId="13" xr:uid="{00000000-0005-0000-0000-00000D000000}"/>
    <cellStyle name="Total" xfId="1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2639233032933819E-2"/>
          <c:y val="0.1717129438905825"/>
          <c:w val="0.84393065198085315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1965-2017 Exponencial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forward val="10"/>
            <c:dispRSqr val="1"/>
            <c:dispEq val="1"/>
            <c:trendlineLbl>
              <c:layout>
                <c:manualLayout>
                  <c:x val="0.23434097264829637"/>
                  <c:y val="0.48988988154639246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4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'ANÁLISIS PIB ECUADOR'!$C$6:$C$58</c:f>
              <c:numCache>
                <c:formatCode>General</c:formatCode>
                <c:ptCount val="53"/>
                <c:pt idx="0">
                  <c:v>1965</c:v>
                </c:pt>
                <c:pt idx="1">
                  <c:v>1966</c:v>
                </c:pt>
                <c:pt idx="2">
                  <c:v>1967</c:v>
                </c:pt>
                <c:pt idx="3">
                  <c:v>1968</c:v>
                </c:pt>
                <c:pt idx="4">
                  <c:v>1969</c:v>
                </c:pt>
                <c:pt idx="5">
                  <c:v>1970</c:v>
                </c:pt>
                <c:pt idx="6">
                  <c:v>1971</c:v>
                </c:pt>
                <c:pt idx="7">
                  <c:v>1972</c:v>
                </c:pt>
                <c:pt idx="8">
                  <c:v>1973</c:v>
                </c:pt>
                <c:pt idx="9">
                  <c:v>1974</c:v>
                </c:pt>
                <c:pt idx="10">
                  <c:v>1975</c:v>
                </c:pt>
                <c:pt idx="11">
                  <c:v>1976</c:v>
                </c:pt>
                <c:pt idx="12">
                  <c:v>1977</c:v>
                </c:pt>
                <c:pt idx="13">
                  <c:v>1978</c:v>
                </c:pt>
                <c:pt idx="14">
                  <c:v>1979</c:v>
                </c:pt>
                <c:pt idx="15">
                  <c:v>1980</c:v>
                </c:pt>
                <c:pt idx="16">
                  <c:v>1981</c:v>
                </c:pt>
                <c:pt idx="17">
                  <c:v>1982</c:v>
                </c:pt>
                <c:pt idx="18">
                  <c:v>1983</c:v>
                </c:pt>
                <c:pt idx="19">
                  <c:v>1984</c:v>
                </c:pt>
                <c:pt idx="20">
                  <c:v>1985</c:v>
                </c:pt>
                <c:pt idx="21">
                  <c:v>1986</c:v>
                </c:pt>
                <c:pt idx="22">
                  <c:v>1987</c:v>
                </c:pt>
                <c:pt idx="23">
                  <c:v>1988</c:v>
                </c:pt>
                <c:pt idx="24">
                  <c:v>1989</c:v>
                </c:pt>
                <c:pt idx="25">
                  <c:v>1990</c:v>
                </c:pt>
                <c:pt idx="26">
                  <c:v>1991</c:v>
                </c:pt>
                <c:pt idx="27">
                  <c:v>1992</c:v>
                </c:pt>
                <c:pt idx="28">
                  <c:v>1993</c:v>
                </c:pt>
                <c:pt idx="29">
                  <c:v>1994</c:v>
                </c:pt>
                <c:pt idx="30">
                  <c:v>1995</c:v>
                </c:pt>
                <c:pt idx="31">
                  <c:v>1996</c:v>
                </c:pt>
                <c:pt idx="32">
                  <c:v>1997</c:v>
                </c:pt>
                <c:pt idx="33">
                  <c:v>1998</c:v>
                </c:pt>
                <c:pt idx="34">
                  <c:v>1999</c:v>
                </c:pt>
                <c:pt idx="35">
                  <c:v>2000</c:v>
                </c:pt>
                <c:pt idx="36">
                  <c:v>2001</c:v>
                </c:pt>
                <c:pt idx="37">
                  <c:v>2002</c:v>
                </c:pt>
                <c:pt idx="38">
                  <c:v>2003</c:v>
                </c:pt>
                <c:pt idx="39">
                  <c:v>2004</c:v>
                </c:pt>
                <c:pt idx="40">
                  <c:v>2005</c:v>
                </c:pt>
                <c:pt idx="41">
                  <c:v>2006</c:v>
                </c:pt>
                <c:pt idx="42">
                  <c:v>2007</c:v>
                </c:pt>
                <c:pt idx="43">
                  <c:v>2008</c:v>
                </c:pt>
                <c:pt idx="44">
                  <c:v>2009</c:v>
                </c:pt>
                <c:pt idx="45">
                  <c:v>2010</c:v>
                </c:pt>
                <c:pt idx="46">
                  <c:v>2011</c:v>
                </c:pt>
                <c:pt idx="47">
                  <c:v>2012</c:v>
                </c:pt>
                <c:pt idx="48">
                  <c:v>2013</c:v>
                </c:pt>
                <c:pt idx="49">
                  <c:v>2014</c:v>
                </c:pt>
                <c:pt idx="50">
                  <c:v>2015</c:v>
                </c:pt>
                <c:pt idx="51">
                  <c:v>2016</c:v>
                </c:pt>
                <c:pt idx="52">
                  <c:v>2017</c:v>
                </c:pt>
              </c:numCache>
            </c:numRef>
          </c:cat>
          <c:val>
            <c:numRef>
              <c:f>'ANÁLISIS PIB ECUADOR'!$D$6:$D$67</c:f>
              <c:numCache>
                <c:formatCode>#,##0</c:formatCode>
                <c:ptCount val="62"/>
                <c:pt idx="0">
                  <c:v>10315274</c:v>
                </c:pt>
                <c:pt idx="1">
                  <c:v>10280251</c:v>
                </c:pt>
                <c:pt idx="2">
                  <c:v>10755309</c:v>
                </c:pt>
                <c:pt idx="3">
                  <c:v>10960675</c:v>
                </c:pt>
                <c:pt idx="4">
                  <c:v>11472455</c:v>
                </c:pt>
                <c:pt idx="5">
                  <c:v>12260834</c:v>
                </c:pt>
                <c:pt idx="6">
                  <c:v>13032360</c:v>
                </c:pt>
                <c:pt idx="7">
                  <c:v>13686277</c:v>
                </c:pt>
                <c:pt idx="8">
                  <c:v>15595606</c:v>
                </c:pt>
                <c:pt idx="9">
                  <c:v>17343641</c:v>
                </c:pt>
                <c:pt idx="10">
                  <c:v>19246612</c:v>
                </c:pt>
                <c:pt idx="11">
                  <c:v>20670320</c:v>
                </c:pt>
                <c:pt idx="12">
                  <c:v>21002046</c:v>
                </c:pt>
                <c:pt idx="13">
                  <c:v>22200596</c:v>
                </c:pt>
                <c:pt idx="14">
                  <c:v>23029577</c:v>
                </c:pt>
                <c:pt idx="15">
                  <c:v>23883671</c:v>
                </c:pt>
                <c:pt idx="16">
                  <c:v>25224229</c:v>
                </c:pt>
                <c:pt idx="17">
                  <c:v>25379319</c:v>
                </c:pt>
                <c:pt idx="18">
                  <c:v>25293824</c:v>
                </c:pt>
                <c:pt idx="19">
                  <c:v>25957856</c:v>
                </c:pt>
                <c:pt idx="20">
                  <c:v>26979298</c:v>
                </c:pt>
                <c:pt idx="21">
                  <c:v>27914072</c:v>
                </c:pt>
                <c:pt idx="22">
                  <c:v>27841747</c:v>
                </c:pt>
                <c:pt idx="23">
                  <c:v>29481756</c:v>
                </c:pt>
                <c:pt idx="24">
                  <c:v>29778277</c:v>
                </c:pt>
                <c:pt idx="25">
                  <c:v>30874092</c:v>
                </c:pt>
                <c:pt idx="26">
                  <c:v>32199005</c:v>
                </c:pt>
                <c:pt idx="27">
                  <c:v>32879792</c:v>
                </c:pt>
                <c:pt idx="28">
                  <c:v>33528582</c:v>
                </c:pt>
                <c:pt idx="29">
                  <c:v>34956313</c:v>
                </c:pt>
                <c:pt idx="30">
                  <c:v>35743721</c:v>
                </c:pt>
                <c:pt idx="31">
                  <c:v>36362712</c:v>
                </c:pt>
                <c:pt idx="32">
                  <c:v>37936441</c:v>
                </c:pt>
                <c:pt idx="33">
                  <c:v>39175646</c:v>
                </c:pt>
                <c:pt idx="34">
                  <c:v>37318961</c:v>
                </c:pt>
                <c:pt idx="35">
                  <c:v>37726410</c:v>
                </c:pt>
                <c:pt idx="36">
                  <c:v>39241363</c:v>
                </c:pt>
                <c:pt idx="37">
                  <c:v>40848994</c:v>
                </c:pt>
                <c:pt idx="38">
                  <c:v>41961262</c:v>
                </c:pt>
                <c:pt idx="39">
                  <c:v>45406710</c:v>
                </c:pt>
                <c:pt idx="40">
                  <c:v>47809319</c:v>
                </c:pt>
                <c:pt idx="41">
                  <c:v>49914615</c:v>
                </c:pt>
                <c:pt idx="42">
                  <c:v>51007777</c:v>
                </c:pt>
                <c:pt idx="43">
                  <c:v>54250408</c:v>
                </c:pt>
                <c:pt idx="44">
                  <c:v>54557732</c:v>
                </c:pt>
                <c:pt idx="45">
                  <c:v>56481055</c:v>
                </c:pt>
                <c:pt idx="46">
                  <c:v>60925064</c:v>
                </c:pt>
                <c:pt idx="47">
                  <c:v>64362433</c:v>
                </c:pt>
                <c:pt idx="48">
                  <c:v>67546128</c:v>
                </c:pt>
                <c:pt idx="49">
                  <c:v>70243048</c:v>
                </c:pt>
                <c:pt idx="50">
                  <c:v>70353852</c:v>
                </c:pt>
                <c:pt idx="51">
                  <c:v>85056519.293311492</c:v>
                </c:pt>
                <c:pt idx="52">
                  <c:v>87606643.822067663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A4-498A-8AF0-83CFE53A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2607"/>
        <c:axId val="1"/>
      </c:lineChart>
      <c:catAx>
        <c:axId val="2063972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26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PIB histórico Ecuador 1990-2017 </a:t>
            </a:r>
            <a:r>
              <a:rPr lang="es-EC" sz="1800" b="0" i="0" baseline="0">
                <a:effectLst/>
              </a:rPr>
              <a:t>Polinómico de 3°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Miles de millones de $US constantes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rich>
      </c:tx>
      <c:layout>
        <c:manualLayout>
          <c:xMode val="edge"/>
          <c:yMode val="edge"/>
          <c:x val="0.230706063956897"/>
          <c:y val="2.85986653956148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PIB ECUADOR'!$C$6:$C$64</c:f>
              <c:numCache>
                <c:formatCode>General</c:formatCode>
                <c:ptCount val="5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</c:numCache>
            </c:numRef>
          </c:cat>
          <c:val>
            <c:numRef>
              <c:f>'TASA PIB ECUADOR'!$D$6:$D$37</c:f>
              <c:numCache>
                <c:formatCode>_-* #,##0\ _€_-;\-* #,##0\ _€_-;_-* "-"??\ _€_-;_-@_-</c:formatCode>
                <c:ptCount val="32"/>
                <c:pt idx="0">
                  <c:v>38020.869120000003</c:v>
                </c:pt>
                <c:pt idx="1">
                  <c:v>39652.474800000004</c:v>
                </c:pt>
                <c:pt idx="2">
                  <c:v>40490.851300000002</c:v>
                </c:pt>
                <c:pt idx="3">
                  <c:v>41289.824099999998</c:v>
                </c:pt>
                <c:pt idx="4">
                  <c:v>43048.04823</c:v>
                </c:pt>
                <c:pt idx="5">
                  <c:v>44017.72651</c:v>
                </c:pt>
                <c:pt idx="6">
                  <c:v>44780.002399999998</c:v>
                </c:pt>
                <c:pt idx="7">
                  <c:v>46718.020340000003</c:v>
                </c:pt>
                <c:pt idx="8">
                  <c:v>48244.07821</c:v>
                </c:pt>
                <c:pt idx="9">
                  <c:v>45957.605230000001</c:v>
                </c:pt>
                <c:pt idx="10">
                  <c:v>46459.371079999997</c:v>
                </c:pt>
                <c:pt idx="11">
                  <c:v>48325.007469999997</c:v>
                </c:pt>
                <c:pt idx="12">
                  <c:v>50304.775099999999</c:v>
                </c:pt>
                <c:pt idx="13">
                  <c:v>51674.512419999999</c:v>
                </c:pt>
                <c:pt idx="14">
                  <c:v>55917.517449999999</c:v>
                </c:pt>
                <c:pt idx="15">
                  <c:v>58876.285669999997</c:v>
                </c:pt>
                <c:pt idx="16">
                  <c:v>61468.918469999997</c:v>
                </c:pt>
                <c:pt idx="17">
                  <c:v>62815.127110000001</c:v>
                </c:pt>
                <c:pt idx="18">
                  <c:v>66808.366779999997</c:v>
                </c:pt>
                <c:pt idx="19">
                  <c:v>67186.830560000002</c:v>
                </c:pt>
                <c:pt idx="20">
                  <c:v>69555.366999999998</c:v>
                </c:pt>
                <c:pt idx="21">
                  <c:v>75028.081290000002</c:v>
                </c:pt>
                <c:pt idx="22">
                  <c:v>79261.137180000005</c:v>
                </c:pt>
                <c:pt idx="23">
                  <c:v>83181.798259999996</c:v>
                </c:pt>
                <c:pt idx="24">
                  <c:v>86333.447249999997</c:v>
                </c:pt>
                <c:pt idx="25">
                  <c:v>86418.807379999998</c:v>
                </c:pt>
                <c:pt idx="26">
                  <c:v>85056.519289999997</c:v>
                </c:pt>
                <c:pt idx="27">
                  <c:v>87606.643819999998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EB-449F-812A-DD85A0480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141567"/>
        <c:axId val="1"/>
      </c:lineChart>
      <c:catAx>
        <c:axId val="1713141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31415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Exportaciones históricas a Ecuador 1991-2017 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Curva Lineal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Toneladas</a:t>
            </a:r>
            <a:endParaRPr lang="es-EC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PESO COLO (3)'!$C$6:$C$63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PESO COLO (3)'!$D$6:$D$36</c:f>
              <c:numCache>
                <c:formatCode>_-* #,##0\ _€_-;\-* #,##0\ _€_-;_-* "-"??\ _€_-;_-@_-</c:formatCode>
                <c:ptCount val="31"/>
                <c:pt idx="0">
                  <c:v>154138.14199999999</c:v>
                </c:pt>
                <c:pt idx="1">
                  <c:v>176333.19200000001</c:v>
                </c:pt>
                <c:pt idx="2">
                  <c:v>386349.261</c:v>
                </c:pt>
                <c:pt idx="3">
                  <c:v>295139.15100000001</c:v>
                </c:pt>
                <c:pt idx="4">
                  <c:v>459841.43800000002</c:v>
                </c:pt>
                <c:pt idx="5">
                  <c:v>288337.15299999999</c:v>
                </c:pt>
                <c:pt idx="6">
                  <c:v>407574.01299999998</c:v>
                </c:pt>
                <c:pt idx="7">
                  <c:v>556949.58600000001</c:v>
                </c:pt>
                <c:pt idx="8">
                  <c:v>274505.18599999999</c:v>
                </c:pt>
                <c:pt idx="9">
                  <c:v>406716.07900000003</c:v>
                </c:pt>
                <c:pt idx="10">
                  <c:v>507741.19799999997</c:v>
                </c:pt>
                <c:pt idx="11">
                  <c:v>629397.07400000002</c:v>
                </c:pt>
                <c:pt idx="12">
                  <c:v>791752.77500000002</c:v>
                </c:pt>
                <c:pt idx="13">
                  <c:v>733261.59932000004</c:v>
                </c:pt>
                <c:pt idx="14">
                  <c:v>865374.78472</c:v>
                </c:pt>
                <c:pt idx="15">
                  <c:v>624559.51755999995</c:v>
                </c:pt>
                <c:pt idx="16">
                  <c:v>714939.27898000006</c:v>
                </c:pt>
                <c:pt idx="17">
                  <c:v>720462.66888000001</c:v>
                </c:pt>
                <c:pt idx="18">
                  <c:v>577675.52629999991</c:v>
                </c:pt>
                <c:pt idx="19">
                  <c:v>1038538.05611</c:v>
                </c:pt>
                <c:pt idx="20">
                  <c:v>767204.52185000002</c:v>
                </c:pt>
                <c:pt idx="21">
                  <c:v>727829.55580999993</c:v>
                </c:pt>
                <c:pt idx="22">
                  <c:v>779934.33260000008</c:v>
                </c:pt>
                <c:pt idx="23">
                  <c:v>690663.62574000005</c:v>
                </c:pt>
                <c:pt idx="24">
                  <c:v>712106.97179999994</c:v>
                </c:pt>
                <c:pt idx="25">
                  <c:v>616138.8200399999</c:v>
                </c:pt>
                <c:pt idx="26">
                  <c:v>927155.53787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80-41EC-B162-B14E77B0A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7183"/>
        <c:axId val="1"/>
      </c:lineChart>
      <c:catAx>
        <c:axId val="206397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aseline="0"/>
              <a:t>Exportaciones históricas a Ecuador </a:t>
            </a:r>
            <a:r>
              <a:rPr lang="en-US" sz="1400"/>
              <a:t>1991-2017 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/>
              <a:t>Curva</a:t>
            </a:r>
            <a:r>
              <a:rPr lang="en-US" sz="1400" baseline="0"/>
              <a:t> </a:t>
            </a:r>
            <a:r>
              <a:rPr lang="en-US" sz="1400"/>
              <a:t>Potencial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/>
              <a:t>Toneladas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952043031658079E-2"/>
          <c:y val="0.16985073094913414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we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PESO COLO (3)'!$C$6:$C$63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PESO COLO (3)'!$D$6:$D$36</c:f>
              <c:numCache>
                <c:formatCode>_-* #,##0\ _€_-;\-* #,##0\ _€_-;_-* "-"??\ _€_-;_-@_-</c:formatCode>
                <c:ptCount val="31"/>
                <c:pt idx="0">
                  <c:v>154138.14199999999</c:v>
                </c:pt>
                <c:pt idx="1">
                  <c:v>176333.19200000001</c:v>
                </c:pt>
                <c:pt idx="2">
                  <c:v>386349.261</c:v>
                </c:pt>
                <c:pt idx="3">
                  <c:v>295139.15100000001</c:v>
                </c:pt>
                <c:pt idx="4">
                  <c:v>459841.43800000002</c:v>
                </c:pt>
                <c:pt idx="5">
                  <c:v>288337.15299999999</c:v>
                </c:pt>
                <c:pt idx="6">
                  <c:v>407574.01299999998</c:v>
                </c:pt>
                <c:pt idx="7">
                  <c:v>556949.58600000001</c:v>
                </c:pt>
                <c:pt idx="8">
                  <c:v>274505.18599999999</c:v>
                </c:pt>
                <c:pt idx="9">
                  <c:v>406716.07900000003</c:v>
                </c:pt>
                <c:pt idx="10">
                  <c:v>507741.19799999997</c:v>
                </c:pt>
                <c:pt idx="11">
                  <c:v>629397.07400000002</c:v>
                </c:pt>
                <c:pt idx="12">
                  <c:v>791752.77500000002</c:v>
                </c:pt>
                <c:pt idx="13">
                  <c:v>733261.59932000004</c:v>
                </c:pt>
                <c:pt idx="14">
                  <c:v>865374.78472</c:v>
                </c:pt>
                <c:pt idx="15">
                  <c:v>624559.51755999995</c:v>
                </c:pt>
                <c:pt idx="16">
                  <c:v>714939.27898000006</c:v>
                </c:pt>
                <c:pt idx="17">
                  <c:v>720462.66888000001</c:v>
                </c:pt>
                <c:pt idx="18">
                  <c:v>577675.52629999991</c:v>
                </c:pt>
                <c:pt idx="19">
                  <c:v>1038538.05611</c:v>
                </c:pt>
                <c:pt idx="20">
                  <c:v>767204.52185000002</c:v>
                </c:pt>
                <c:pt idx="21">
                  <c:v>727829.55580999993</c:v>
                </c:pt>
                <c:pt idx="22">
                  <c:v>779934.33260000008</c:v>
                </c:pt>
                <c:pt idx="23">
                  <c:v>690663.62574000005</c:v>
                </c:pt>
                <c:pt idx="24">
                  <c:v>712106.97179999994</c:v>
                </c:pt>
                <c:pt idx="25">
                  <c:v>616138.8200399999</c:v>
                </c:pt>
                <c:pt idx="26">
                  <c:v>927155.53787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20-46F9-8F1B-CCED27342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141567"/>
        <c:axId val="1"/>
      </c:lineChart>
      <c:catAx>
        <c:axId val="1713141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31415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Exportaciones históricas a Ecuador 1991-2017 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Curva Lineal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Miles de $US FOB</a:t>
            </a:r>
            <a:endParaRPr lang="es-EC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EXP COLO (2)'!$C$6:$C$63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EXP COLO (2)'!$D$6:$D$36</c:f>
              <c:numCache>
                <c:formatCode>_-* #,##0\ _€_-;\-* #,##0\ _€_-;_-* "-"??\ _€_-;_-@_-</c:formatCode>
                <c:ptCount val="31"/>
                <c:pt idx="0">
                  <c:v>126884.488</c:v>
                </c:pt>
                <c:pt idx="1">
                  <c:v>156471.19200000001</c:v>
                </c:pt>
                <c:pt idx="2">
                  <c:v>216359.345</c:v>
                </c:pt>
                <c:pt idx="3">
                  <c:v>324926.82299999997</c:v>
                </c:pt>
                <c:pt idx="4">
                  <c:v>427779.88299999997</c:v>
                </c:pt>
                <c:pt idx="5">
                  <c:v>424607.20600000001</c:v>
                </c:pt>
                <c:pt idx="6">
                  <c:v>541299.32999999996</c:v>
                </c:pt>
                <c:pt idx="7">
                  <c:v>581531.62399999995</c:v>
                </c:pt>
                <c:pt idx="8">
                  <c:v>330216.71100000001</c:v>
                </c:pt>
                <c:pt idx="9">
                  <c:v>466797.57299999997</c:v>
                </c:pt>
                <c:pt idx="10">
                  <c:v>709848.11899999995</c:v>
                </c:pt>
                <c:pt idx="11">
                  <c:v>825002.86</c:v>
                </c:pt>
                <c:pt idx="12">
                  <c:v>779775.47699999996</c:v>
                </c:pt>
                <c:pt idx="13">
                  <c:v>1015480.04122</c:v>
                </c:pt>
                <c:pt idx="14">
                  <c:v>1325248.1441600001</c:v>
                </c:pt>
                <c:pt idx="15">
                  <c:v>1250768.1234000002</c:v>
                </c:pt>
                <c:pt idx="16">
                  <c:v>1279534.8388</c:v>
                </c:pt>
                <c:pt idx="17">
                  <c:v>1491067.31329</c:v>
                </c:pt>
                <c:pt idx="18">
                  <c:v>1257333.6017799999</c:v>
                </c:pt>
                <c:pt idx="19">
                  <c:v>1807370.49501</c:v>
                </c:pt>
                <c:pt idx="20">
                  <c:v>1908591.66934</c:v>
                </c:pt>
                <c:pt idx="21">
                  <c:v>1910497.9787899998</c:v>
                </c:pt>
                <c:pt idx="22">
                  <c:v>1974770.1217999998</c:v>
                </c:pt>
                <c:pt idx="23">
                  <c:v>1887611.53391</c:v>
                </c:pt>
                <c:pt idx="24">
                  <c:v>1470483.79278</c:v>
                </c:pt>
                <c:pt idx="25">
                  <c:v>1199721.0039000001</c:v>
                </c:pt>
                <c:pt idx="26">
                  <c:v>1465319.1242500001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F-4D45-9AB5-C99259AB6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7183"/>
        <c:axId val="1"/>
      </c:lineChart>
      <c:catAx>
        <c:axId val="206397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baseline="0"/>
              <a:t>Exportaciones históricas a Ecuador </a:t>
            </a:r>
            <a:r>
              <a:rPr lang="en-US"/>
              <a:t>1991-2017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Curva</a:t>
            </a:r>
            <a:r>
              <a:rPr lang="en-US" baseline="0"/>
              <a:t> </a:t>
            </a:r>
            <a:r>
              <a:rPr lang="en-US"/>
              <a:t>Potencial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Miles de $US FOB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we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EXP COLO (2)'!$C$6:$C$63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EXP COLO (2)'!$D$6:$D$36</c:f>
              <c:numCache>
                <c:formatCode>_-* #,##0\ _€_-;\-* #,##0\ _€_-;_-* "-"??\ _€_-;_-@_-</c:formatCode>
                <c:ptCount val="31"/>
                <c:pt idx="0">
                  <c:v>126884.488</c:v>
                </c:pt>
                <c:pt idx="1">
                  <c:v>156471.19200000001</c:v>
                </c:pt>
                <c:pt idx="2">
                  <c:v>216359.345</c:v>
                </c:pt>
                <c:pt idx="3">
                  <c:v>324926.82299999997</c:v>
                </c:pt>
                <c:pt idx="4">
                  <c:v>427779.88299999997</c:v>
                </c:pt>
                <c:pt idx="5">
                  <c:v>424607.20600000001</c:v>
                </c:pt>
                <c:pt idx="6">
                  <c:v>541299.32999999996</c:v>
                </c:pt>
                <c:pt idx="7">
                  <c:v>581531.62399999995</c:v>
                </c:pt>
                <c:pt idx="8">
                  <c:v>330216.71100000001</c:v>
                </c:pt>
                <c:pt idx="9">
                  <c:v>466797.57299999997</c:v>
                </c:pt>
                <c:pt idx="10">
                  <c:v>709848.11899999995</c:v>
                </c:pt>
                <c:pt idx="11">
                  <c:v>825002.86</c:v>
                </c:pt>
                <c:pt idx="12">
                  <c:v>779775.47699999996</c:v>
                </c:pt>
                <c:pt idx="13">
                  <c:v>1015480.04122</c:v>
                </c:pt>
                <c:pt idx="14">
                  <c:v>1325248.1441600001</c:v>
                </c:pt>
                <c:pt idx="15">
                  <c:v>1250768.1234000002</c:v>
                </c:pt>
                <c:pt idx="16">
                  <c:v>1279534.8388</c:v>
                </c:pt>
                <c:pt idx="17">
                  <c:v>1491067.31329</c:v>
                </c:pt>
                <c:pt idx="18">
                  <c:v>1257333.6017799999</c:v>
                </c:pt>
                <c:pt idx="19">
                  <c:v>1807370.49501</c:v>
                </c:pt>
                <c:pt idx="20">
                  <c:v>1908591.66934</c:v>
                </c:pt>
                <c:pt idx="21">
                  <c:v>1910497.9787899998</c:v>
                </c:pt>
                <c:pt idx="22">
                  <c:v>1974770.1217999998</c:v>
                </c:pt>
                <c:pt idx="23">
                  <c:v>1887611.53391</c:v>
                </c:pt>
                <c:pt idx="24">
                  <c:v>1470483.79278</c:v>
                </c:pt>
                <c:pt idx="25">
                  <c:v>1199721.0039000001</c:v>
                </c:pt>
                <c:pt idx="26">
                  <c:v>1465319.1242500001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C5-4C36-9F46-79C81AE04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141567"/>
        <c:axId val="1"/>
      </c:lineChart>
      <c:catAx>
        <c:axId val="1713141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31415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PIB historico Colombia 1990-2017 Exponencial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Miles de millones de $US constantes</a:t>
            </a:r>
          </a:p>
        </c:rich>
      </c:tx>
      <c:layout>
        <c:manualLayout>
          <c:xMode val="edge"/>
          <c:yMode val="edge"/>
          <c:x val="0.36915148732646741"/>
          <c:y val="5.42299349240780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7981126688467155E-2"/>
          <c:y val="0.17171296296296296"/>
          <c:w val="0.84393065198085315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Exponencial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forward val="10"/>
            <c:dispRSqr val="1"/>
            <c:dispEq val="1"/>
            <c:trendlineLbl>
              <c:layout>
                <c:manualLayout>
                  <c:x val="0.23434097264829637"/>
                  <c:y val="0.48988988154639246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4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PIB COLO'!$C$6:$C$64</c:f>
              <c:numCache>
                <c:formatCode>General</c:formatCode>
                <c:ptCount val="5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</c:numCache>
            </c:numRef>
          </c:cat>
          <c:val>
            <c:numRef>
              <c:f>'TASA PIB COLO'!$D$6:$D$37</c:f>
              <c:numCache>
                <c:formatCode>_-* #,##0\ _€_-;\-* #,##0\ _€_-;_-* "-"??\ _€_-;_-@_-</c:formatCode>
                <c:ptCount val="32"/>
                <c:pt idx="0">
                  <c:v>147236.28400000001</c:v>
                </c:pt>
                <c:pt idx="1">
                  <c:v>150728.61309999999</c:v>
                </c:pt>
                <c:pt idx="2">
                  <c:v>157290.2144</c:v>
                </c:pt>
                <c:pt idx="3">
                  <c:v>166271.74239999999</c:v>
                </c:pt>
                <c:pt idx="4">
                  <c:v>174830.3247</c:v>
                </c:pt>
                <c:pt idx="5">
                  <c:v>183925.76319999999</c:v>
                </c:pt>
                <c:pt idx="6">
                  <c:v>187707.0097</c:v>
                </c:pt>
                <c:pt idx="7">
                  <c:v>194145.91130000001</c:v>
                </c:pt>
                <c:pt idx="8">
                  <c:v>195252.12390000001</c:v>
                </c:pt>
                <c:pt idx="9">
                  <c:v>187043.6948</c:v>
                </c:pt>
                <c:pt idx="10">
                  <c:v>192514.4638</c:v>
                </c:pt>
                <c:pt idx="11">
                  <c:v>195744.66070000001</c:v>
                </c:pt>
                <c:pt idx="12">
                  <c:v>200646.06880000001</c:v>
                </c:pt>
                <c:pt idx="13">
                  <c:v>208507.92730000001</c:v>
                </c:pt>
                <c:pt idx="14">
                  <c:v>219627.70110000001</c:v>
                </c:pt>
                <c:pt idx="15">
                  <c:v>229964.6017</c:v>
                </c:pt>
                <c:pt idx="16">
                  <c:v>245554.83420000001</c:v>
                </c:pt>
                <c:pt idx="17">
                  <c:v>262372.03710000002</c:v>
                </c:pt>
                <c:pt idx="18">
                  <c:v>270917.62150000001</c:v>
                </c:pt>
                <c:pt idx="19">
                  <c:v>274183.3224</c:v>
                </c:pt>
                <c:pt idx="20">
                  <c:v>286103.58840000001</c:v>
                </c:pt>
                <c:pt idx="21">
                  <c:v>307168.05349999998</c:v>
                </c:pt>
                <c:pt idx="22">
                  <c:v>319156.98920000001</c:v>
                </c:pt>
                <c:pt idx="23">
                  <c:v>333732.47330000001</c:v>
                </c:pt>
                <c:pt idx="24">
                  <c:v>349512.38669999997</c:v>
                </c:pt>
                <c:pt idx="25">
                  <c:v>359843.78370000003</c:v>
                </c:pt>
                <c:pt idx="26">
                  <c:v>366906.12920000002</c:v>
                </c:pt>
                <c:pt idx="27">
                  <c:v>373470.78629999998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09-400C-A2EF-787A94AF3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2607"/>
        <c:axId val="1"/>
      </c:lineChart>
      <c:catAx>
        <c:axId val="2063972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26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PIB historico Colombia 1990-2017 </a:t>
            </a:r>
            <a:r>
              <a:rPr lang="es-EC" sz="1800" b="0" i="0" baseline="0">
                <a:effectLst/>
              </a:rPr>
              <a:t>Polinómico 2°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Miles de millones de $US constantes</a:t>
            </a:r>
            <a:endParaRPr lang="es-EC">
              <a:effectLst/>
            </a:endParaRPr>
          </a:p>
        </c:rich>
      </c:tx>
      <c:layout>
        <c:manualLayout>
          <c:xMode val="edge"/>
          <c:yMode val="edge"/>
          <c:x val="0.24590789104247548"/>
          <c:y val="2.237136465324384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PIB COLO'!$C$6:$C$64</c:f>
              <c:numCache>
                <c:formatCode>General</c:formatCode>
                <c:ptCount val="5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</c:numCache>
            </c:numRef>
          </c:cat>
          <c:val>
            <c:numRef>
              <c:f>'TASA PIB COLO'!$D$6:$D$37</c:f>
              <c:numCache>
                <c:formatCode>_-* #,##0\ _€_-;\-* #,##0\ _€_-;_-* "-"??\ _€_-;_-@_-</c:formatCode>
                <c:ptCount val="32"/>
                <c:pt idx="0">
                  <c:v>147236.28400000001</c:v>
                </c:pt>
                <c:pt idx="1">
                  <c:v>150728.61309999999</c:v>
                </c:pt>
                <c:pt idx="2">
                  <c:v>157290.2144</c:v>
                </c:pt>
                <c:pt idx="3">
                  <c:v>166271.74239999999</c:v>
                </c:pt>
                <c:pt idx="4">
                  <c:v>174830.3247</c:v>
                </c:pt>
                <c:pt idx="5">
                  <c:v>183925.76319999999</c:v>
                </c:pt>
                <c:pt idx="6">
                  <c:v>187707.0097</c:v>
                </c:pt>
                <c:pt idx="7">
                  <c:v>194145.91130000001</c:v>
                </c:pt>
                <c:pt idx="8">
                  <c:v>195252.12390000001</c:v>
                </c:pt>
                <c:pt idx="9">
                  <c:v>187043.6948</c:v>
                </c:pt>
                <c:pt idx="10">
                  <c:v>192514.4638</c:v>
                </c:pt>
                <c:pt idx="11">
                  <c:v>195744.66070000001</c:v>
                </c:pt>
                <c:pt idx="12">
                  <c:v>200646.06880000001</c:v>
                </c:pt>
                <c:pt idx="13">
                  <c:v>208507.92730000001</c:v>
                </c:pt>
                <c:pt idx="14">
                  <c:v>219627.70110000001</c:v>
                </c:pt>
                <c:pt idx="15">
                  <c:v>229964.6017</c:v>
                </c:pt>
                <c:pt idx="16">
                  <c:v>245554.83420000001</c:v>
                </c:pt>
                <c:pt idx="17">
                  <c:v>262372.03710000002</c:v>
                </c:pt>
                <c:pt idx="18">
                  <c:v>270917.62150000001</c:v>
                </c:pt>
                <c:pt idx="19">
                  <c:v>274183.3224</c:v>
                </c:pt>
                <c:pt idx="20">
                  <c:v>286103.58840000001</c:v>
                </c:pt>
                <c:pt idx="21">
                  <c:v>307168.05349999998</c:v>
                </c:pt>
                <c:pt idx="22">
                  <c:v>319156.98920000001</c:v>
                </c:pt>
                <c:pt idx="23">
                  <c:v>333732.47330000001</c:v>
                </c:pt>
                <c:pt idx="24">
                  <c:v>349512.38669999997</c:v>
                </c:pt>
                <c:pt idx="25">
                  <c:v>359843.78370000003</c:v>
                </c:pt>
                <c:pt idx="26">
                  <c:v>366906.12920000002</c:v>
                </c:pt>
                <c:pt idx="27">
                  <c:v>373470.78629999998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45-4D0C-B4AC-27B98E22E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7183"/>
        <c:axId val="1"/>
      </c:lineChart>
      <c:catAx>
        <c:axId val="206397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PIB historico Colombia 1990-2017 </a:t>
            </a:r>
            <a:r>
              <a:rPr lang="es-EC" sz="1800" b="0" i="0" baseline="0">
                <a:effectLst/>
              </a:rPr>
              <a:t>Polinómico 3°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Miles de millones de $US constantes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PIB COLO'!$C$6:$C$64</c:f>
              <c:numCache>
                <c:formatCode>General</c:formatCode>
                <c:ptCount val="5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</c:numCache>
            </c:numRef>
          </c:cat>
          <c:val>
            <c:numRef>
              <c:f>'TASA PIB COLO'!$D$6:$D$37</c:f>
              <c:numCache>
                <c:formatCode>_-* #,##0\ _€_-;\-* #,##0\ _€_-;_-* "-"??\ _€_-;_-@_-</c:formatCode>
                <c:ptCount val="32"/>
                <c:pt idx="0">
                  <c:v>147236.28400000001</c:v>
                </c:pt>
                <c:pt idx="1">
                  <c:v>150728.61309999999</c:v>
                </c:pt>
                <c:pt idx="2">
                  <c:v>157290.2144</c:v>
                </c:pt>
                <c:pt idx="3">
                  <c:v>166271.74239999999</c:v>
                </c:pt>
                <c:pt idx="4">
                  <c:v>174830.3247</c:v>
                </c:pt>
                <c:pt idx="5">
                  <c:v>183925.76319999999</c:v>
                </c:pt>
                <c:pt idx="6">
                  <c:v>187707.0097</c:v>
                </c:pt>
                <c:pt idx="7">
                  <c:v>194145.91130000001</c:v>
                </c:pt>
                <c:pt idx="8">
                  <c:v>195252.12390000001</c:v>
                </c:pt>
                <c:pt idx="9">
                  <c:v>187043.6948</c:v>
                </c:pt>
                <c:pt idx="10">
                  <c:v>192514.4638</c:v>
                </c:pt>
                <c:pt idx="11">
                  <c:v>195744.66070000001</c:v>
                </c:pt>
                <c:pt idx="12">
                  <c:v>200646.06880000001</c:v>
                </c:pt>
                <c:pt idx="13">
                  <c:v>208507.92730000001</c:v>
                </c:pt>
                <c:pt idx="14">
                  <c:v>219627.70110000001</c:v>
                </c:pt>
                <c:pt idx="15">
                  <c:v>229964.6017</c:v>
                </c:pt>
                <c:pt idx="16">
                  <c:v>245554.83420000001</c:v>
                </c:pt>
                <c:pt idx="17">
                  <c:v>262372.03710000002</c:v>
                </c:pt>
                <c:pt idx="18">
                  <c:v>270917.62150000001</c:v>
                </c:pt>
                <c:pt idx="19">
                  <c:v>274183.3224</c:v>
                </c:pt>
                <c:pt idx="20">
                  <c:v>286103.58840000001</c:v>
                </c:pt>
                <c:pt idx="21">
                  <c:v>307168.05349999998</c:v>
                </c:pt>
                <c:pt idx="22">
                  <c:v>319156.98920000001</c:v>
                </c:pt>
                <c:pt idx="23">
                  <c:v>333732.47330000001</c:v>
                </c:pt>
                <c:pt idx="24">
                  <c:v>349512.38669999997</c:v>
                </c:pt>
                <c:pt idx="25">
                  <c:v>359843.78370000003</c:v>
                </c:pt>
                <c:pt idx="26">
                  <c:v>366906.12920000002</c:v>
                </c:pt>
                <c:pt idx="27">
                  <c:v>373470.78629999998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A-4750-9909-AF7434313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141567"/>
        <c:axId val="1"/>
      </c:lineChart>
      <c:catAx>
        <c:axId val="1713141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31415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'ANÁLISIS PIB ECUADOR'!$C$6:$C$58</c:f>
              <c:numCache>
                <c:formatCode>General</c:formatCode>
                <c:ptCount val="53"/>
                <c:pt idx="0">
                  <c:v>1965</c:v>
                </c:pt>
                <c:pt idx="1">
                  <c:v>1966</c:v>
                </c:pt>
                <c:pt idx="2">
                  <c:v>1967</c:v>
                </c:pt>
                <c:pt idx="3">
                  <c:v>1968</c:v>
                </c:pt>
                <c:pt idx="4">
                  <c:v>1969</c:v>
                </c:pt>
                <c:pt idx="5">
                  <c:v>1970</c:v>
                </c:pt>
                <c:pt idx="6">
                  <c:v>1971</c:v>
                </c:pt>
                <c:pt idx="7">
                  <c:v>1972</c:v>
                </c:pt>
                <c:pt idx="8">
                  <c:v>1973</c:v>
                </c:pt>
                <c:pt idx="9">
                  <c:v>1974</c:v>
                </c:pt>
                <c:pt idx="10">
                  <c:v>1975</c:v>
                </c:pt>
                <c:pt idx="11">
                  <c:v>1976</c:v>
                </c:pt>
                <c:pt idx="12">
                  <c:v>1977</c:v>
                </c:pt>
                <c:pt idx="13">
                  <c:v>1978</c:v>
                </c:pt>
                <c:pt idx="14">
                  <c:v>1979</c:v>
                </c:pt>
                <c:pt idx="15">
                  <c:v>1980</c:v>
                </c:pt>
                <c:pt idx="16">
                  <c:v>1981</c:v>
                </c:pt>
                <c:pt idx="17">
                  <c:v>1982</c:v>
                </c:pt>
                <c:pt idx="18">
                  <c:v>1983</c:v>
                </c:pt>
                <c:pt idx="19">
                  <c:v>1984</c:v>
                </c:pt>
                <c:pt idx="20">
                  <c:v>1985</c:v>
                </c:pt>
                <c:pt idx="21">
                  <c:v>1986</c:v>
                </c:pt>
                <c:pt idx="22">
                  <c:v>1987</c:v>
                </c:pt>
                <c:pt idx="23">
                  <c:v>1988</c:v>
                </c:pt>
                <c:pt idx="24">
                  <c:v>1989</c:v>
                </c:pt>
                <c:pt idx="25">
                  <c:v>1990</c:v>
                </c:pt>
                <c:pt idx="26">
                  <c:v>1991</c:v>
                </c:pt>
                <c:pt idx="27">
                  <c:v>1992</c:v>
                </c:pt>
                <c:pt idx="28">
                  <c:v>1993</c:v>
                </c:pt>
                <c:pt idx="29">
                  <c:v>1994</c:v>
                </c:pt>
                <c:pt idx="30">
                  <c:v>1995</c:v>
                </c:pt>
                <c:pt idx="31">
                  <c:v>1996</c:v>
                </c:pt>
                <c:pt idx="32">
                  <c:v>1997</c:v>
                </c:pt>
                <c:pt idx="33">
                  <c:v>1998</c:v>
                </c:pt>
                <c:pt idx="34">
                  <c:v>1999</c:v>
                </c:pt>
                <c:pt idx="35">
                  <c:v>2000</c:v>
                </c:pt>
                <c:pt idx="36">
                  <c:v>2001</c:v>
                </c:pt>
                <c:pt idx="37">
                  <c:v>2002</c:v>
                </c:pt>
                <c:pt idx="38">
                  <c:v>2003</c:v>
                </c:pt>
                <c:pt idx="39">
                  <c:v>2004</c:v>
                </c:pt>
                <c:pt idx="40">
                  <c:v>2005</c:v>
                </c:pt>
                <c:pt idx="41">
                  <c:v>2006</c:v>
                </c:pt>
                <c:pt idx="42">
                  <c:v>2007</c:v>
                </c:pt>
                <c:pt idx="43">
                  <c:v>2008</c:v>
                </c:pt>
                <c:pt idx="44">
                  <c:v>2009</c:v>
                </c:pt>
                <c:pt idx="45">
                  <c:v>2010</c:v>
                </c:pt>
                <c:pt idx="46">
                  <c:v>2011</c:v>
                </c:pt>
                <c:pt idx="47">
                  <c:v>2012</c:v>
                </c:pt>
                <c:pt idx="48">
                  <c:v>2013</c:v>
                </c:pt>
                <c:pt idx="49">
                  <c:v>2014</c:v>
                </c:pt>
                <c:pt idx="50">
                  <c:v>2015</c:v>
                </c:pt>
                <c:pt idx="51">
                  <c:v>2016</c:v>
                </c:pt>
                <c:pt idx="52">
                  <c:v>2017</c:v>
                </c:pt>
              </c:numCache>
            </c:numRef>
          </c:cat>
          <c:val>
            <c:numRef>
              <c:f>'ANÁLISIS PIB ECUADOR'!$D$6:$D$67</c:f>
              <c:numCache>
                <c:formatCode>#,##0</c:formatCode>
                <c:ptCount val="62"/>
                <c:pt idx="0">
                  <c:v>10315274</c:v>
                </c:pt>
                <c:pt idx="1">
                  <c:v>10280251</c:v>
                </c:pt>
                <c:pt idx="2">
                  <c:v>10755309</c:v>
                </c:pt>
                <c:pt idx="3">
                  <c:v>10960675</c:v>
                </c:pt>
                <c:pt idx="4">
                  <c:v>11472455</c:v>
                </c:pt>
                <c:pt idx="5">
                  <c:v>12260834</c:v>
                </c:pt>
                <c:pt idx="6">
                  <c:v>13032360</c:v>
                </c:pt>
                <c:pt idx="7">
                  <c:v>13686277</c:v>
                </c:pt>
                <c:pt idx="8">
                  <c:v>15595606</c:v>
                </c:pt>
                <c:pt idx="9">
                  <c:v>17343641</c:v>
                </c:pt>
                <c:pt idx="10">
                  <c:v>19246612</c:v>
                </c:pt>
                <c:pt idx="11">
                  <c:v>20670320</c:v>
                </c:pt>
                <c:pt idx="12">
                  <c:v>21002046</c:v>
                </c:pt>
                <c:pt idx="13">
                  <c:v>22200596</c:v>
                </c:pt>
                <c:pt idx="14">
                  <c:v>23029577</c:v>
                </c:pt>
                <c:pt idx="15">
                  <c:v>23883671</c:v>
                </c:pt>
                <c:pt idx="16">
                  <c:v>25224229</c:v>
                </c:pt>
                <c:pt idx="17">
                  <c:v>25379319</c:v>
                </c:pt>
                <c:pt idx="18">
                  <c:v>25293824</c:v>
                </c:pt>
                <c:pt idx="19">
                  <c:v>25957856</c:v>
                </c:pt>
                <c:pt idx="20">
                  <c:v>26979298</c:v>
                </c:pt>
                <c:pt idx="21">
                  <c:v>27914072</c:v>
                </c:pt>
                <c:pt idx="22">
                  <c:v>27841747</c:v>
                </c:pt>
                <c:pt idx="23">
                  <c:v>29481756</c:v>
                </c:pt>
                <c:pt idx="24">
                  <c:v>29778277</c:v>
                </c:pt>
                <c:pt idx="25">
                  <c:v>30874092</c:v>
                </c:pt>
                <c:pt idx="26">
                  <c:v>32199005</c:v>
                </c:pt>
                <c:pt idx="27">
                  <c:v>32879792</c:v>
                </c:pt>
                <c:pt idx="28">
                  <c:v>33528582</c:v>
                </c:pt>
                <c:pt idx="29">
                  <c:v>34956313</c:v>
                </c:pt>
                <c:pt idx="30">
                  <c:v>35743721</c:v>
                </c:pt>
                <c:pt idx="31">
                  <c:v>36362712</c:v>
                </c:pt>
                <c:pt idx="32">
                  <c:v>37936441</c:v>
                </c:pt>
                <c:pt idx="33">
                  <c:v>39175646</c:v>
                </c:pt>
                <c:pt idx="34">
                  <c:v>37318961</c:v>
                </c:pt>
                <c:pt idx="35">
                  <c:v>37726410</c:v>
                </c:pt>
                <c:pt idx="36">
                  <c:v>39241363</c:v>
                </c:pt>
                <c:pt idx="37">
                  <c:v>40848994</c:v>
                </c:pt>
                <c:pt idx="38">
                  <c:v>41961262</c:v>
                </c:pt>
                <c:pt idx="39">
                  <c:v>45406710</c:v>
                </c:pt>
                <c:pt idx="40">
                  <c:v>47809319</c:v>
                </c:pt>
                <c:pt idx="41">
                  <c:v>49914615</c:v>
                </c:pt>
                <c:pt idx="42">
                  <c:v>51007777</c:v>
                </c:pt>
                <c:pt idx="43">
                  <c:v>54250408</c:v>
                </c:pt>
                <c:pt idx="44">
                  <c:v>54557732</c:v>
                </c:pt>
                <c:pt idx="45">
                  <c:v>56481055</c:v>
                </c:pt>
                <c:pt idx="46">
                  <c:v>60925064</c:v>
                </c:pt>
                <c:pt idx="47">
                  <c:v>64362433</c:v>
                </c:pt>
                <c:pt idx="48">
                  <c:v>67546128</c:v>
                </c:pt>
                <c:pt idx="49">
                  <c:v>70243048</c:v>
                </c:pt>
                <c:pt idx="50">
                  <c:v>70353852</c:v>
                </c:pt>
                <c:pt idx="51">
                  <c:v>85056519.293311492</c:v>
                </c:pt>
                <c:pt idx="52">
                  <c:v>87606643.822067663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F4-41B3-B9F4-C86B13779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7183"/>
        <c:axId val="1"/>
      </c:lineChart>
      <c:catAx>
        <c:axId val="206397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'ANÁLISIS PIB ECUADOR'!$C$6:$C$58</c:f>
              <c:numCache>
                <c:formatCode>General</c:formatCode>
                <c:ptCount val="53"/>
                <c:pt idx="0">
                  <c:v>1965</c:v>
                </c:pt>
                <c:pt idx="1">
                  <c:v>1966</c:v>
                </c:pt>
                <c:pt idx="2">
                  <c:v>1967</c:v>
                </c:pt>
                <c:pt idx="3">
                  <c:v>1968</c:v>
                </c:pt>
                <c:pt idx="4">
                  <c:v>1969</c:v>
                </c:pt>
                <c:pt idx="5">
                  <c:v>1970</c:v>
                </c:pt>
                <c:pt idx="6">
                  <c:v>1971</c:v>
                </c:pt>
                <c:pt idx="7">
                  <c:v>1972</c:v>
                </c:pt>
                <c:pt idx="8">
                  <c:v>1973</c:v>
                </c:pt>
                <c:pt idx="9">
                  <c:v>1974</c:v>
                </c:pt>
                <c:pt idx="10">
                  <c:v>1975</c:v>
                </c:pt>
                <c:pt idx="11">
                  <c:v>1976</c:v>
                </c:pt>
                <c:pt idx="12">
                  <c:v>1977</c:v>
                </c:pt>
                <c:pt idx="13">
                  <c:v>1978</c:v>
                </c:pt>
                <c:pt idx="14">
                  <c:v>1979</c:v>
                </c:pt>
                <c:pt idx="15">
                  <c:v>1980</c:v>
                </c:pt>
                <c:pt idx="16">
                  <c:v>1981</c:v>
                </c:pt>
                <c:pt idx="17">
                  <c:v>1982</c:v>
                </c:pt>
                <c:pt idx="18">
                  <c:v>1983</c:v>
                </c:pt>
                <c:pt idx="19">
                  <c:v>1984</c:v>
                </c:pt>
                <c:pt idx="20">
                  <c:v>1985</c:v>
                </c:pt>
                <c:pt idx="21">
                  <c:v>1986</c:v>
                </c:pt>
                <c:pt idx="22">
                  <c:v>1987</c:v>
                </c:pt>
                <c:pt idx="23">
                  <c:v>1988</c:v>
                </c:pt>
                <c:pt idx="24">
                  <c:v>1989</c:v>
                </c:pt>
                <c:pt idx="25">
                  <c:v>1990</c:v>
                </c:pt>
                <c:pt idx="26">
                  <c:v>1991</c:v>
                </c:pt>
                <c:pt idx="27">
                  <c:v>1992</c:v>
                </c:pt>
                <c:pt idx="28">
                  <c:v>1993</c:v>
                </c:pt>
                <c:pt idx="29">
                  <c:v>1994</c:v>
                </c:pt>
                <c:pt idx="30">
                  <c:v>1995</c:v>
                </c:pt>
                <c:pt idx="31">
                  <c:v>1996</c:v>
                </c:pt>
                <c:pt idx="32">
                  <c:v>1997</c:v>
                </c:pt>
                <c:pt idx="33">
                  <c:v>1998</c:v>
                </c:pt>
                <c:pt idx="34">
                  <c:v>1999</c:v>
                </c:pt>
                <c:pt idx="35">
                  <c:v>2000</c:v>
                </c:pt>
                <c:pt idx="36">
                  <c:v>2001</c:v>
                </c:pt>
                <c:pt idx="37">
                  <c:v>2002</c:v>
                </c:pt>
                <c:pt idx="38">
                  <c:v>2003</c:v>
                </c:pt>
                <c:pt idx="39">
                  <c:v>2004</c:v>
                </c:pt>
                <c:pt idx="40">
                  <c:v>2005</c:v>
                </c:pt>
                <c:pt idx="41">
                  <c:v>2006</c:v>
                </c:pt>
                <c:pt idx="42">
                  <c:v>2007</c:v>
                </c:pt>
                <c:pt idx="43">
                  <c:v>2008</c:v>
                </c:pt>
                <c:pt idx="44">
                  <c:v>2009</c:v>
                </c:pt>
                <c:pt idx="45">
                  <c:v>2010</c:v>
                </c:pt>
                <c:pt idx="46">
                  <c:v>2011</c:v>
                </c:pt>
                <c:pt idx="47">
                  <c:v>2012</c:v>
                </c:pt>
                <c:pt idx="48">
                  <c:v>2013</c:v>
                </c:pt>
                <c:pt idx="49">
                  <c:v>2014</c:v>
                </c:pt>
                <c:pt idx="50">
                  <c:v>2015</c:v>
                </c:pt>
                <c:pt idx="51">
                  <c:v>2016</c:v>
                </c:pt>
                <c:pt idx="52">
                  <c:v>2017</c:v>
                </c:pt>
              </c:numCache>
            </c:numRef>
          </c:cat>
          <c:val>
            <c:numRef>
              <c:f>'ANÁLISIS PIB ECUADOR'!$D$6:$D$67</c:f>
              <c:numCache>
                <c:formatCode>#,##0</c:formatCode>
                <c:ptCount val="62"/>
                <c:pt idx="0">
                  <c:v>10315274</c:v>
                </c:pt>
                <c:pt idx="1">
                  <c:v>10280251</c:v>
                </c:pt>
                <c:pt idx="2">
                  <c:v>10755309</c:v>
                </c:pt>
                <c:pt idx="3">
                  <c:v>10960675</c:v>
                </c:pt>
                <c:pt idx="4">
                  <c:v>11472455</c:v>
                </c:pt>
                <c:pt idx="5">
                  <c:v>12260834</c:v>
                </c:pt>
                <c:pt idx="6">
                  <c:v>13032360</c:v>
                </c:pt>
                <c:pt idx="7">
                  <c:v>13686277</c:v>
                </c:pt>
                <c:pt idx="8">
                  <c:v>15595606</c:v>
                </c:pt>
                <c:pt idx="9">
                  <c:v>17343641</c:v>
                </c:pt>
                <c:pt idx="10">
                  <c:v>19246612</c:v>
                </c:pt>
                <c:pt idx="11">
                  <c:v>20670320</c:v>
                </c:pt>
                <c:pt idx="12">
                  <c:v>21002046</c:v>
                </c:pt>
                <c:pt idx="13">
                  <c:v>22200596</c:v>
                </c:pt>
                <c:pt idx="14">
                  <c:v>23029577</c:v>
                </c:pt>
                <c:pt idx="15">
                  <c:v>23883671</c:v>
                </c:pt>
                <c:pt idx="16">
                  <c:v>25224229</c:v>
                </c:pt>
                <c:pt idx="17">
                  <c:v>25379319</c:v>
                </c:pt>
                <c:pt idx="18">
                  <c:v>25293824</c:v>
                </c:pt>
                <c:pt idx="19">
                  <c:v>25957856</c:v>
                </c:pt>
                <c:pt idx="20">
                  <c:v>26979298</c:v>
                </c:pt>
                <c:pt idx="21">
                  <c:v>27914072</c:v>
                </c:pt>
                <c:pt idx="22">
                  <c:v>27841747</c:v>
                </c:pt>
                <c:pt idx="23">
                  <c:v>29481756</c:v>
                </c:pt>
                <c:pt idx="24">
                  <c:v>29778277</c:v>
                </c:pt>
                <c:pt idx="25">
                  <c:v>30874092</c:v>
                </c:pt>
                <c:pt idx="26">
                  <c:v>32199005</c:v>
                </c:pt>
                <c:pt idx="27">
                  <c:v>32879792</c:v>
                </c:pt>
                <c:pt idx="28">
                  <c:v>33528582</c:v>
                </c:pt>
                <c:pt idx="29">
                  <c:v>34956313</c:v>
                </c:pt>
                <c:pt idx="30">
                  <c:v>35743721</c:v>
                </c:pt>
                <c:pt idx="31">
                  <c:v>36362712</c:v>
                </c:pt>
                <c:pt idx="32">
                  <c:v>37936441</c:v>
                </c:pt>
                <c:pt idx="33">
                  <c:v>39175646</c:v>
                </c:pt>
                <c:pt idx="34">
                  <c:v>37318961</c:v>
                </c:pt>
                <c:pt idx="35">
                  <c:v>37726410</c:v>
                </c:pt>
                <c:pt idx="36">
                  <c:v>39241363</c:v>
                </c:pt>
                <c:pt idx="37">
                  <c:v>40848994</c:v>
                </c:pt>
                <c:pt idx="38">
                  <c:v>41961262</c:v>
                </c:pt>
                <c:pt idx="39">
                  <c:v>45406710</c:v>
                </c:pt>
                <c:pt idx="40">
                  <c:v>47809319</c:v>
                </c:pt>
                <c:pt idx="41">
                  <c:v>49914615</c:v>
                </c:pt>
                <c:pt idx="42">
                  <c:v>51007777</c:v>
                </c:pt>
                <c:pt idx="43">
                  <c:v>54250408</c:v>
                </c:pt>
                <c:pt idx="44">
                  <c:v>54557732</c:v>
                </c:pt>
                <c:pt idx="45">
                  <c:v>56481055</c:v>
                </c:pt>
                <c:pt idx="46">
                  <c:v>60925064</c:v>
                </c:pt>
                <c:pt idx="47">
                  <c:v>64362433</c:v>
                </c:pt>
                <c:pt idx="48">
                  <c:v>67546128</c:v>
                </c:pt>
                <c:pt idx="49">
                  <c:v>70243048</c:v>
                </c:pt>
                <c:pt idx="50">
                  <c:v>70353852</c:v>
                </c:pt>
                <c:pt idx="51">
                  <c:v>85056519.293311492</c:v>
                </c:pt>
                <c:pt idx="52">
                  <c:v>87606643.822067663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03-45F5-B4AE-2B65577163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141567"/>
        <c:axId val="1"/>
      </c:lineChart>
      <c:catAx>
        <c:axId val="1713141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31415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Exportaciones históricas a Colombia 1991-2017 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Curva Lineal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Toneladas</a:t>
            </a:r>
            <a:endParaRPr lang="es-EC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PESO ECUADOR (4)'!$C$6:$C$63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PESO ECUADOR (4)'!$D$6:$D$36</c:f>
              <c:numCache>
                <c:formatCode>_-* #,##0\ _€_-;\-* #,##0\ _€_-;_-* "-"??\ _€_-;_-@_-</c:formatCode>
                <c:ptCount val="31"/>
                <c:pt idx="0">
                  <c:v>52606</c:v>
                </c:pt>
                <c:pt idx="1">
                  <c:v>105380</c:v>
                </c:pt>
                <c:pt idx="2">
                  <c:v>182092</c:v>
                </c:pt>
                <c:pt idx="3">
                  <c:v>290199</c:v>
                </c:pt>
                <c:pt idx="4">
                  <c:v>256209</c:v>
                </c:pt>
                <c:pt idx="5">
                  <c:v>472243</c:v>
                </c:pt>
                <c:pt idx="6">
                  <c:v>564097</c:v>
                </c:pt>
                <c:pt idx="7">
                  <c:v>407673</c:v>
                </c:pt>
                <c:pt idx="8">
                  <c:v>465871</c:v>
                </c:pt>
                <c:pt idx="9">
                  <c:v>577226</c:v>
                </c:pt>
                <c:pt idx="10">
                  <c:v>663487</c:v>
                </c:pt>
                <c:pt idx="11">
                  <c:v>684364</c:v>
                </c:pt>
                <c:pt idx="12">
                  <c:v>806757</c:v>
                </c:pt>
                <c:pt idx="13">
                  <c:v>432370</c:v>
                </c:pt>
                <c:pt idx="14">
                  <c:v>545782</c:v>
                </c:pt>
                <c:pt idx="15">
                  <c:v>702629</c:v>
                </c:pt>
                <c:pt idx="16">
                  <c:v>693416</c:v>
                </c:pt>
                <c:pt idx="17">
                  <c:v>549429.98</c:v>
                </c:pt>
                <c:pt idx="18">
                  <c:v>546494.07999999996</c:v>
                </c:pt>
                <c:pt idx="19">
                  <c:v>468106.09</c:v>
                </c:pt>
                <c:pt idx="20">
                  <c:v>609240.9</c:v>
                </c:pt>
                <c:pt idx="21">
                  <c:v>648872.87</c:v>
                </c:pt>
                <c:pt idx="22">
                  <c:v>665853.19999999995</c:v>
                </c:pt>
                <c:pt idx="23">
                  <c:v>659341.6</c:v>
                </c:pt>
                <c:pt idx="24">
                  <c:v>632554.1</c:v>
                </c:pt>
                <c:pt idx="25">
                  <c:v>786481.9</c:v>
                </c:pt>
                <c:pt idx="26">
                  <c:v>683115.9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D0-4606-AA30-B8BC8B748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7183"/>
        <c:axId val="1"/>
      </c:lineChart>
      <c:catAx>
        <c:axId val="206397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aseline="0"/>
              <a:t>Exportaciones históricas a Ecuador </a:t>
            </a:r>
            <a:r>
              <a:rPr lang="en-US" sz="1400"/>
              <a:t>1991-2017 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/>
              <a:t>Curva</a:t>
            </a:r>
            <a:r>
              <a:rPr lang="en-US" sz="1400" baseline="0"/>
              <a:t> </a:t>
            </a:r>
            <a:r>
              <a:rPr lang="en-US" sz="1400"/>
              <a:t>Potencial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/>
              <a:t>Toneladas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952043031658079E-2"/>
          <c:y val="0.16985073094913414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we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PESO ECUADOR (4)'!$C$6:$C$63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PESO ECUADOR (4)'!$D$6:$D$36</c:f>
              <c:numCache>
                <c:formatCode>_-* #,##0\ _€_-;\-* #,##0\ _€_-;_-* "-"??\ _€_-;_-@_-</c:formatCode>
                <c:ptCount val="31"/>
                <c:pt idx="0">
                  <c:v>52606</c:v>
                </c:pt>
                <c:pt idx="1">
                  <c:v>105380</c:v>
                </c:pt>
                <c:pt idx="2">
                  <c:v>182092</c:v>
                </c:pt>
                <c:pt idx="3">
                  <c:v>290199</c:v>
                </c:pt>
                <c:pt idx="4">
                  <c:v>256209</c:v>
                </c:pt>
                <c:pt idx="5">
                  <c:v>472243</c:v>
                </c:pt>
                <c:pt idx="6">
                  <c:v>564097</c:v>
                </c:pt>
                <c:pt idx="7">
                  <c:v>407673</c:v>
                </c:pt>
                <c:pt idx="8">
                  <c:v>465871</c:v>
                </c:pt>
                <c:pt idx="9">
                  <c:v>577226</c:v>
                </c:pt>
                <c:pt idx="10">
                  <c:v>663487</c:v>
                </c:pt>
                <c:pt idx="11">
                  <c:v>684364</c:v>
                </c:pt>
                <c:pt idx="12">
                  <c:v>806757</c:v>
                </c:pt>
                <c:pt idx="13">
                  <c:v>432370</c:v>
                </c:pt>
                <c:pt idx="14">
                  <c:v>545782</c:v>
                </c:pt>
                <c:pt idx="15">
                  <c:v>702629</c:v>
                </c:pt>
                <c:pt idx="16">
                  <c:v>693416</c:v>
                </c:pt>
                <c:pt idx="17">
                  <c:v>549429.98</c:v>
                </c:pt>
                <c:pt idx="18">
                  <c:v>546494.07999999996</c:v>
                </c:pt>
                <c:pt idx="19">
                  <c:v>468106.09</c:v>
                </c:pt>
                <c:pt idx="20">
                  <c:v>609240.9</c:v>
                </c:pt>
                <c:pt idx="21">
                  <c:v>648872.87</c:v>
                </c:pt>
                <c:pt idx="22">
                  <c:v>665853.19999999995</c:v>
                </c:pt>
                <c:pt idx="23">
                  <c:v>659341.6</c:v>
                </c:pt>
                <c:pt idx="24">
                  <c:v>632554.1</c:v>
                </c:pt>
                <c:pt idx="25">
                  <c:v>786481.9</c:v>
                </c:pt>
                <c:pt idx="26">
                  <c:v>683115.9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1-48C0-B665-96AE6E7E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141567"/>
        <c:axId val="1"/>
      </c:lineChart>
      <c:catAx>
        <c:axId val="1713141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31415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Exportaciones históricas a Ecuador 1991-2017 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Curva Lineal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Miles de $US FOB</a:t>
            </a:r>
            <a:endParaRPr lang="es-EC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EXP ECUADOR (3)'!$C$6:$C$63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EXP ECUADOR (3)'!$D$6:$D$36</c:f>
              <c:numCache>
                <c:formatCode>_-* #,##0\ _€_-;\-* #,##0\ _€_-;_-* "-"??\ _€_-;_-@_-</c:formatCode>
                <c:ptCount val="31"/>
                <c:pt idx="0">
                  <c:v>31915</c:v>
                </c:pt>
                <c:pt idx="1">
                  <c:v>60906</c:v>
                </c:pt>
                <c:pt idx="2">
                  <c:v>141359</c:v>
                </c:pt>
                <c:pt idx="3">
                  <c:v>225985</c:v>
                </c:pt>
                <c:pt idx="4">
                  <c:v>251890</c:v>
                </c:pt>
                <c:pt idx="5">
                  <c:v>300480</c:v>
                </c:pt>
                <c:pt idx="6">
                  <c:v>355453</c:v>
                </c:pt>
                <c:pt idx="7">
                  <c:v>282567</c:v>
                </c:pt>
                <c:pt idx="8">
                  <c:v>227237</c:v>
                </c:pt>
                <c:pt idx="9">
                  <c:v>267946</c:v>
                </c:pt>
                <c:pt idx="10">
                  <c:v>323962</c:v>
                </c:pt>
                <c:pt idx="11">
                  <c:v>362500</c:v>
                </c:pt>
                <c:pt idx="12">
                  <c:v>375578</c:v>
                </c:pt>
                <c:pt idx="13">
                  <c:v>334839</c:v>
                </c:pt>
                <c:pt idx="14">
                  <c:v>511033</c:v>
                </c:pt>
                <c:pt idx="15">
                  <c:v>715239</c:v>
                </c:pt>
                <c:pt idx="16">
                  <c:v>739644</c:v>
                </c:pt>
                <c:pt idx="17">
                  <c:v>803778.58799999999</c:v>
                </c:pt>
                <c:pt idx="18">
                  <c:v>678338.11100000003</c:v>
                </c:pt>
                <c:pt idx="19">
                  <c:v>793061.84900000005</c:v>
                </c:pt>
                <c:pt idx="20">
                  <c:v>1025510.233</c:v>
                </c:pt>
                <c:pt idx="21">
                  <c:v>1055945.3389999999</c:v>
                </c:pt>
                <c:pt idx="22">
                  <c:v>912116.08014500001</c:v>
                </c:pt>
                <c:pt idx="23">
                  <c:v>951305.10261499998</c:v>
                </c:pt>
                <c:pt idx="24">
                  <c:v>784028.39882400003</c:v>
                </c:pt>
                <c:pt idx="25">
                  <c:v>810457.46121800004</c:v>
                </c:pt>
                <c:pt idx="26">
                  <c:v>763222.02226800006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5C-4860-AA2D-05984C540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7183"/>
        <c:axId val="1"/>
      </c:lineChart>
      <c:catAx>
        <c:axId val="206397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baseline="0"/>
              <a:t>Exportaciones históricas a Ecuador </a:t>
            </a:r>
            <a:r>
              <a:rPr lang="en-US"/>
              <a:t>1991-2017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Curva</a:t>
            </a:r>
            <a:r>
              <a:rPr lang="en-US" baseline="0"/>
              <a:t> </a:t>
            </a:r>
            <a:r>
              <a:rPr lang="en-US"/>
              <a:t>Potencial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Miles de $US FOB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wer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EXP ECUADOR (3)'!$C$6:$C$63</c:f>
              <c:numCache>
                <c:formatCode>General</c:formatCode>
                <c:ptCount val="5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  <c:pt idx="37">
                  <c:v>2028</c:v>
                </c:pt>
                <c:pt idx="38">
                  <c:v>2029</c:v>
                </c:pt>
                <c:pt idx="39">
                  <c:v>2030</c:v>
                </c:pt>
                <c:pt idx="40">
                  <c:v>2031</c:v>
                </c:pt>
                <c:pt idx="41">
                  <c:v>2032</c:v>
                </c:pt>
                <c:pt idx="42">
                  <c:v>2033</c:v>
                </c:pt>
                <c:pt idx="43">
                  <c:v>2034</c:v>
                </c:pt>
                <c:pt idx="44">
                  <c:v>2035</c:v>
                </c:pt>
                <c:pt idx="45">
                  <c:v>2036</c:v>
                </c:pt>
                <c:pt idx="46">
                  <c:v>2037</c:v>
                </c:pt>
                <c:pt idx="47">
                  <c:v>2038</c:v>
                </c:pt>
                <c:pt idx="48">
                  <c:v>2039</c:v>
                </c:pt>
                <c:pt idx="49">
                  <c:v>2040</c:v>
                </c:pt>
                <c:pt idx="50">
                  <c:v>2041</c:v>
                </c:pt>
                <c:pt idx="51">
                  <c:v>2042</c:v>
                </c:pt>
                <c:pt idx="52">
                  <c:v>2043</c:v>
                </c:pt>
                <c:pt idx="53">
                  <c:v>2044</c:v>
                </c:pt>
                <c:pt idx="54">
                  <c:v>2045</c:v>
                </c:pt>
                <c:pt idx="55">
                  <c:v>2046</c:v>
                </c:pt>
                <c:pt idx="56">
                  <c:v>2047</c:v>
                </c:pt>
                <c:pt idx="57">
                  <c:v>2048</c:v>
                </c:pt>
              </c:numCache>
            </c:numRef>
          </c:cat>
          <c:val>
            <c:numRef>
              <c:f>'TASA EXP ECUADOR (3)'!$D$6:$D$36</c:f>
              <c:numCache>
                <c:formatCode>_-* #,##0\ _€_-;\-* #,##0\ _€_-;_-* "-"??\ _€_-;_-@_-</c:formatCode>
                <c:ptCount val="31"/>
                <c:pt idx="0">
                  <c:v>31915</c:v>
                </c:pt>
                <c:pt idx="1">
                  <c:v>60906</c:v>
                </c:pt>
                <c:pt idx="2">
                  <c:v>141359</c:v>
                </c:pt>
                <c:pt idx="3">
                  <c:v>225985</c:v>
                </c:pt>
                <c:pt idx="4">
                  <c:v>251890</c:v>
                </c:pt>
                <c:pt idx="5">
                  <c:v>300480</c:v>
                </c:pt>
                <c:pt idx="6">
                  <c:v>355453</c:v>
                </c:pt>
                <c:pt idx="7">
                  <c:v>282567</c:v>
                </c:pt>
                <c:pt idx="8">
                  <c:v>227237</c:v>
                </c:pt>
                <c:pt idx="9">
                  <c:v>267946</c:v>
                </c:pt>
                <c:pt idx="10">
                  <c:v>323962</c:v>
                </c:pt>
                <c:pt idx="11">
                  <c:v>362500</c:v>
                </c:pt>
                <c:pt idx="12">
                  <c:v>375578</c:v>
                </c:pt>
                <c:pt idx="13">
                  <c:v>334839</c:v>
                </c:pt>
                <c:pt idx="14">
                  <c:v>511033</c:v>
                </c:pt>
                <c:pt idx="15">
                  <c:v>715239</c:v>
                </c:pt>
                <c:pt idx="16">
                  <c:v>739644</c:v>
                </c:pt>
                <c:pt idx="17">
                  <c:v>803778.58799999999</c:v>
                </c:pt>
                <c:pt idx="18">
                  <c:v>678338.11100000003</c:v>
                </c:pt>
                <c:pt idx="19">
                  <c:v>793061.84900000005</c:v>
                </c:pt>
                <c:pt idx="20">
                  <c:v>1025510.233</c:v>
                </c:pt>
                <c:pt idx="21">
                  <c:v>1055945.3389999999</c:v>
                </c:pt>
                <c:pt idx="22">
                  <c:v>912116.08014500001</c:v>
                </c:pt>
                <c:pt idx="23">
                  <c:v>951305.10261499998</c:v>
                </c:pt>
                <c:pt idx="24">
                  <c:v>784028.39882400003</c:v>
                </c:pt>
                <c:pt idx="25">
                  <c:v>810457.46121800004</c:v>
                </c:pt>
                <c:pt idx="26">
                  <c:v>763222.02226800006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79-41F4-AC9A-512FE44CFF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141567"/>
        <c:axId val="1"/>
      </c:lineChart>
      <c:catAx>
        <c:axId val="1713141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31415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PIB histórico Ecuador 1990-2017 </a:t>
            </a:r>
            <a:r>
              <a:rPr lang="es-EC" sz="1800" b="0" i="0" baseline="0">
                <a:effectLst/>
              </a:rPr>
              <a:t>Exponencial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Miles de millones de $US constantes</a:t>
            </a:r>
            <a:endParaRPr lang="es-EC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7981126688467155E-2"/>
          <c:y val="0.17171296296296296"/>
          <c:w val="0.84393065198085315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Exponencial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forward val="10"/>
            <c:dispRSqr val="1"/>
            <c:dispEq val="1"/>
            <c:trendlineLbl>
              <c:layout>
                <c:manualLayout>
                  <c:x val="0.23434097264829637"/>
                  <c:y val="0.48988988154639246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4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PIB ECUADOR'!$C$6:$C$64</c:f>
              <c:numCache>
                <c:formatCode>General</c:formatCode>
                <c:ptCount val="5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</c:numCache>
            </c:numRef>
          </c:cat>
          <c:val>
            <c:numRef>
              <c:f>'TASA PIB ECUADOR'!$D$6:$D$37</c:f>
              <c:numCache>
                <c:formatCode>_-* #,##0\ _€_-;\-* #,##0\ _€_-;_-* "-"??\ _€_-;_-@_-</c:formatCode>
                <c:ptCount val="32"/>
                <c:pt idx="0">
                  <c:v>38020.869120000003</c:v>
                </c:pt>
                <c:pt idx="1">
                  <c:v>39652.474800000004</c:v>
                </c:pt>
                <c:pt idx="2">
                  <c:v>40490.851300000002</c:v>
                </c:pt>
                <c:pt idx="3">
                  <c:v>41289.824099999998</c:v>
                </c:pt>
                <c:pt idx="4">
                  <c:v>43048.04823</c:v>
                </c:pt>
                <c:pt idx="5">
                  <c:v>44017.72651</c:v>
                </c:pt>
                <c:pt idx="6">
                  <c:v>44780.002399999998</c:v>
                </c:pt>
                <c:pt idx="7">
                  <c:v>46718.020340000003</c:v>
                </c:pt>
                <c:pt idx="8">
                  <c:v>48244.07821</c:v>
                </c:pt>
                <c:pt idx="9">
                  <c:v>45957.605230000001</c:v>
                </c:pt>
                <c:pt idx="10">
                  <c:v>46459.371079999997</c:v>
                </c:pt>
                <c:pt idx="11">
                  <c:v>48325.007469999997</c:v>
                </c:pt>
                <c:pt idx="12">
                  <c:v>50304.775099999999</c:v>
                </c:pt>
                <c:pt idx="13">
                  <c:v>51674.512419999999</c:v>
                </c:pt>
                <c:pt idx="14">
                  <c:v>55917.517449999999</c:v>
                </c:pt>
                <c:pt idx="15">
                  <c:v>58876.285669999997</c:v>
                </c:pt>
                <c:pt idx="16">
                  <c:v>61468.918469999997</c:v>
                </c:pt>
                <c:pt idx="17">
                  <c:v>62815.127110000001</c:v>
                </c:pt>
                <c:pt idx="18">
                  <c:v>66808.366779999997</c:v>
                </c:pt>
                <c:pt idx="19">
                  <c:v>67186.830560000002</c:v>
                </c:pt>
                <c:pt idx="20">
                  <c:v>69555.366999999998</c:v>
                </c:pt>
                <c:pt idx="21">
                  <c:v>75028.081290000002</c:v>
                </c:pt>
                <c:pt idx="22">
                  <c:v>79261.137180000005</c:v>
                </c:pt>
                <c:pt idx="23">
                  <c:v>83181.798259999996</c:v>
                </c:pt>
                <c:pt idx="24">
                  <c:v>86333.447249999997</c:v>
                </c:pt>
                <c:pt idx="25">
                  <c:v>86418.807379999998</c:v>
                </c:pt>
                <c:pt idx="26">
                  <c:v>85056.519289999997</c:v>
                </c:pt>
                <c:pt idx="27">
                  <c:v>87606.643819999998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A0-4D2B-A5F1-A28558D08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2607"/>
        <c:axId val="1"/>
      </c:lineChart>
      <c:catAx>
        <c:axId val="2063972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26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PIB histórico Ecuador 1990-2017 </a:t>
            </a:r>
            <a:r>
              <a:rPr lang="es-EC" sz="1800" b="0" i="0" baseline="0">
                <a:effectLst/>
              </a:rPr>
              <a:t>Polinómico de 2°</a:t>
            </a:r>
            <a:endParaRPr lang="es-EC">
              <a:effectLst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baseline="0">
                <a:effectLst/>
              </a:rPr>
              <a:t>Miles de millones de $US constantes</a:t>
            </a:r>
            <a:endParaRPr lang="es-EC">
              <a:effectLst/>
            </a:endParaRPr>
          </a:p>
        </c:rich>
      </c:tx>
      <c:layout>
        <c:manualLayout>
          <c:xMode val="edge"/>
          <c:yMode val="edge"/>
          <c:x val="0.23015534915503455"/>
          <c:y val="2.90827740492170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546867368543262E-2"/>
          <c:y val="0.17171296296296296"/>
          <c:w val="0.75205400725336291"/>
          <c:h val="0.72088764946048411"/>
        </c:manualLayout>
      </c:layout>
      <c:lineChart>
        <c:grouping val="standard"/>
        <c:varyColors val="0"/>
        <c:ser>
          <c:idx val="1"/>
          <c:order val="0"/>
          <c:tx>
            <c:v>PIB historico 1965-2015 Polinomico de 4 grado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1"/>
            <c:dispEq val="1"/>
            <c:trendlineLbl>
              <c:layout>
                <c:manualLayout>
                  <c:x val="0.21219579131555924"/>
                  <c:y val="0.4868400387149673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cat>
            <c:numRef>
              <c:f>'TASA PIB ECUADOR'!$C$6:$C$64</c:f>
              <c:numCache>
                <c:formatCode>General</c:formatCode>
                <c:ptCount val="5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</c:numCache>
            </c:numRef>
          </c:cat>
          <c:val>
            <c:numRef>
              <c:f>'TASA PIB ECUADOR'!$D$6:$D$37</c:f>
              <c:numCache>
                <c:formatCode>_-* #,##0\ _€_-;\-* #,##0\ _€_-;_-* "-"??\ _€_-;_-@_-</c:formatCode>
                <c:ptCount val="32"/>
                <c:pt idx="0">
                  <c:v>38020.869120000003</c:v>
                </c:pt>
                <c:pt idx="1">
                  <c:v>39652.474800000004</c:v>
                </c:pt>
                <c:pt idx="2">
                  <c:v>40490.851300000002</c:v>
                </c:pt>
                <c:pt idx="3">
                  <c:v>41289.824099999998</c:v>
                </c:pt>
                <c:pt idx="4">
                  <c:v>43048.04823</c:v>
                </c:pt>
                <c:pt idx="5">
                  <c:v>44017.72651</c:v>
                </c:pt>
                <c:pt idx="6">
                  <c:v>44780.002399999998</c:v>
                </c:pt>
                <c:pt idx="7">
                  <c:v>46718.020340000003</c:v>
                </c:pt>
                <c:pt idx="8">
                  <c:v>48244.07821</c:v>
                </c:pt>
                <c:pt idx="9">
                  <c:v>45957.605230000001</c:v>
                </c:pt>
                <c:pt idx="10">
                  <c:v>46459.371079999997</c:v>
                </c:pt>
                <c:pt idx="11">
                  <c:v>48325.007469999997</c:v>
                </c:pt>
                <c:pt idx="12">
                  <c:v>50304.775099999999</c:v>
                </c:pt>
                <c:pt idx="13">
                  <c:v>51674.512419999999</c:v>
                </c:pt>
                <c:pt idx="14">
                  <c:v>55917.517449999999</c:v>
                </c:pt>
                <c:pt idx="15">
                  <c:v>58876.285669999997</c:v>
                </c:pt>
                <c:pt idx="16">
                  <c:v>61468.918469999997</c:v>
                </c:pt>
                <c:pt idx="17">
                  <c:v>62815.127110000001</c:v>
                </c:pt>
                <c:pt idx="18">
                  <c:v>66808.366779999997</c:v>
                </c:pt>
                <c:pt idx="19">
                  <c:v>67186.830560000002</c:v>
                </c:pt>
                <c:pt idx="20">
                  <c:v>69555.366999999998</c:v>
                </c:pt>
                <c:pt idx="21">
                  <c:v>75028.081290000002</c:v>
                </c:pt>
                <c:pt idx="22">
                  <c:v>79261.137180000005</c:v>
                </c:pt>
                <c:pt idx="23">
                  <c:v>83181.798259999996</c:v>
                </c:pt>
                <c:pt idx="24">
                  <c:v>86333.447249999997</c:v>
                </c:pt>
                <c:pt idx="25">
                  <c:v>86418.807379999998</c:v>
                </c:pt>
                <c:pt idx="26">
                  <c:v>85056.519289999997</c:v>
                </c:pt>
                <c:pt idx="27">
                  <c:v>87606.643819999998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4C-4D39-9018-AF4698F63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977183"/>
        <c:axId val="1"/>
      </c:lineChart>
      <c:catAx>
        <c:axId val="206397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6397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730250</xdr:colOff>
      <xdr:row>6</xdr:row>
      <xdr:rowOff>101600</xdr:rowOff>
    </xdr:from>
    <xdr:to>
      <xdr:col>22</xdr:col>
      <xdr:colOff>939800</xdr:colOff>
      <xdr:row>38</xdr:row>
      <xdr:rowOff>139700</xdr:rowOff>
    </xdr:to>
    <xdr:graphicFrame macro="">
      <xdr:nvGraphicFramePr>
        <xdr:cNvPr id="29939" name="Gráfico 5">
          <a:extLst>
            <a:ext uri="{FF2B5EF4-FFF2-40B4-BE49-F238E27FC236}">
              <a16:creationId xmlns:a16="http://schemas.microsoft.com/office/drawing/2014/main" id="{00000000-0008-0000-0100-0000F37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1104900</xdr:colOff>
      <xdr:row>105</xdr:row>
      <xdr:rowOff>167640</xdr:rowOff>
    </xdr:from>
    <xdr:to>
      <xdr:col>30</xdr:col>
      <xdr:colOff>1230630</xdr:colOff>
      <xdr:row>136</xdr:row>
      <xdr:rowOff>175260</xdr:rowOff>
    </xdr:to>
    <xdr:graphicFrame macro="">
      <xdr:nvGraphicFramePr>
        <xdr:cNvPr id="29941" name="Gráfico 5">
          <a:extLst>
            <a:ext uri="{FF2B5EF4-FFF2-40B4-BE49-F238E27FC236}">
              <a16:creationId xmlns:a16="http://schemas.microsoft.com/office/drawing/2014/main" id="{00000000-0008-0000-0100-0000F57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754380</xdr:colOff>
      <xdr:row>44</xdr:row>
      <xdr:rowOff>96520</xdr:rowOff>
    </xdr:from>
    <xdr:to>
      <xdr:col>22</xdr:col>
      <xdr:colOff>965200</xdr:colOff>
      <xdr:row>82</xdr:row>
      <xdr:rowOff>104140</xdr:rowOff>
    </xdr:to>
    <xdr:graphicFrame macro="">
      <xdr:nvGraphicFramePr>
        <xdr:cNvPr id="29942" name="Gráfico 5">
          <a:extLst>
            <a:ext uri="{FF2B5EF4-FFF2-40B4-BE49-F238E27FC236}">
              <a16:creationId xmlns:a16="http://schemas.microsoft.com/office/drawing/2014/main" id="{00000000-0008-0000-0100-0000F67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92710</xdr:colOff>
      <xdr:row>3</xdr:row>
      <xdr:rowOff>115570</xdr:rowOff>
    </xdr:from>
    <xdr:to>
      <xdr:col>17</xdr:col>
      <xdr:colOff>213360</xdr:colOff>
      <xdr:row>30</xdr:row>
      <xdr:rowOff>168910</xdr:rowOff>
    </xdr:to>
    <xdr:graphicFrame macro="">
      <xdr:nvGraphicFramePr>
        <xdr:cNvPr id="2" name="Gráfico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60960</xdr:colOff>
      <xdr:row>34</xdr:row>
      <xdr:rowOff>137160</xdr:rowOff>
    </xdr:from>
    <xdr:to>
      <xdr:col>17</xdr:col>
      <xdr:colOff>228600</xdr:colOff>
      <xdr:row>72</xdr:row>
      <xdr:rowOff>7620</xdr:rowOff>
    </xdr:to>
    <xdr:graphicFrame macro="">
      <xdr:nvGraphicFramePr>
        <xdr:cNvPr id="3" name="Gráfico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900430</xdr:colOff>
      <xdr:row>4</xdr:row>
      <xdr:rowOff>267970</xdr:rowOff>
    </xdr:from>
    <xdr:to>
      <xdr:col>16</xdr:col>
      <xdr:colOff>1021080</xdr:colOff>
      <xdr:row>32</xdr:row>
      <xdr:rowOff>153670</xdr:rowOff>
    </xdr:to>
    <xdr:graphicFrame macro="">
      <xdr:nvGraphicFramePr>
        <xdr:cNvPr id="2" name="Gráfico 5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899160</xdr:colOff>
      <xdr:row>37</xdr:row>
      <xdr:rowOff>45720</xdr:rowOff>
    </xdr:from>
    <xdr:to>
      <xdr:col>16</xdr:col>
      <xdr:colOff>1066800</xdr:colOff>
      <xdr:row>74</xdr:row>
      <xdr:rowOff>99060</xdr:rowOff>
    </xdr:to>
    <xdr:graphicFrame macro="">
      <xdr:nvGraphicFramePr>
        <xdr:cNvPr id="3" name="Gráfico 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586740</xdr:colOff>
      <xdr:row>7</xdr:row>
      <xdr:rowOff>50800</xdr:rowOff>
    </xdr:from>
    <xdr:to>
      <xdr:col>20</xdr:col>
      <xdr:colOff>812800</xdr:colOff>
      <xdr:row>45</xdr:row>
      <xdr:rowOff>127000</xdr:rowOff>
    </xdr:to>
    <xdr:graphicFrame macro="">
      <xdr:nvGraphicFramePr>
        <xdr:cNvPr id="2" name="Gráfico 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869950</xdr:colOff>
      <xdr:row>46</xdr:row>
      <xdr:rowOff>39370</xdr:rowOff>
    </xdr:from>
    <xdr:to>
      <xdr:col>20</xdr:col>
      <xdr:colOff>990600</xdr:colOff>
      <xdr:row>77</xdr:row>
      <xdr:rowOff>46990</xdr:rowOff>
    </xdr:to>
    <xdr:graphicFrame macro="">
      <xdr:nvGraphicFramePr>
        <xdr:cNvPr id="4" name="Gráfico 5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678180</xdr:colOff>
      <xdr:row>80</xdr:row>
      <xdr:rowOff>81280</xdr:rowOff>
    </xdr:from>
    <xdr:to>
      <xdr:col>21</xdr:col>
      <xdr:colOff>15240</xdr:colOff>
      <xdr:row>109</xdr:row>
      <xdr:rowOff>106680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92710</xdr:colOff>
      <xdr:row>3</xdr:row>
      <xdr:rowOff>115570</xdr:rowOff>
    </xdr:from>
    <xdr:to>
      <xdr:col>17</xdr:col>
      <xdr:colOff>213360</xdr:colOff>
      <xdr:row>30</xdr:row>
      <xdr:rowOff>168910</xdr:rowOff>
    </xdr:to>
    <xdr:graphicFrame macro="">
      <xdr:nvGraphicFramePr>
        <xdr:cNvPr id="3" name="Gráfico 5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60960</xdr:colOff>
      <xdr:row>34</xdr:row>
      <xdr:rowOff>137160</xdr:rowOff>
    </xdr:from>
    <xdr:to>
      <xdr:col>17</xdr:col>
      <xdr:colOff>228600</xdr:colOff>
      <xdr:row>72</xdr:row>
      <xdr:rowOff>7620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900430</xdr:colOff>
      <xdr:row>4</xdr:row>
      <xdr:rowOff>267970</xdr:rowOff>
    </xdr:from>
    <xdr:to>
      <xdr:col>16</xdr:col>
      <xdr:colOff>1021080</xdr:colOff>
      <xdr:row>32</xdr:row>
      <xdr:rowOff>153670</xdr:rowOff>
    </xdr:to>
    <xdr:graphicFrame macro="">
      <xdr:nvGraphicFramePr>
        <xdr:cNvPr id="3" name="Gráfico 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899160</xdr:colOff>
      <xdr:row>37</xdr:row>
      <xdr:rowOff>45720</xdr:rowOff>
    </xdr:from>
    <xdr:to>
      <xdr:col>16</xdr:col>
      <xdr:colOff>1066800</xdr:colOff>
      <xdr:row>74</xdr:row>
      <xdr:rowOff>99060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586740</xdr:colOff>
      <xdr:row>7</xdr:row>
      <xdr:rowOff>50800</xdr:rowOff>
    </xdr:from>
    <xdr:to>
      <xdr:col>20</xdr:col>
      <xdr:colOff>812800</xdr:colOff>
      <xdr:row>45</xdr:row>
      <xdr:rowOff>127000</xdr:rowOff>
    </xdr:to>
    <xdr:graphicFrame macro="">
      <xdr:nvGraphicFramePr>
        <xdr:cNvPr id="2" name="Gráfico 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168910</xdr:colOff>
      <xdr:row>51</xdr:row>
      <xdr:rowOff>54610</xdr:rowOff>
    </xdr:from>
    <xdr:to>
      <xdr:col>20</xdr:col>
      <xdr:colOff>289560</xdr:colOff>
      <xdr:row>82</xdr:row>
      <xdr:rowOff>62230</xdr:rowOff>
    </xdr:to>
    <xdr:graphicFrame macro="">
      <xdr:nvGraphicFramePr>
        <xdr:cNvPr id="3" name="Gráfico 5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1074420</xdr:colOff>
      <xdr:row>50</xdr:row>
      <xdr:rowOff>111760</xdr:rowOff>
    </xdr:from>
    <xdr:to>
      <xdr:col>27</xdr:col>
      <xdr:colOff>411480</xdr:colOff>
      <xdr:row>79</xdr:row>
      <xdr:rowOff>137160</xdr:rowOff>
    </xdr:to>
    <xdr:graphicFrame macro="">
      <xdr:nvGraphicFramePr>
        <xdr:cNvPr id="4" name="Gráfico 5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260985</xdr:colOff>
      <xdr:row>3</xdr:row>
      <xdr:rowOff>209550</xdr:rowOff>
    </xdr:from>
    <xdr:ext cx="248021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EC20ED61-819B-4729-A539-B96A32E1651A}"/>
                </a:ext>
              </a:extLst>
            </xdr:cNvPr>
            <xdr:cNvSpPr txBox="1"/>
          </xdr:nvSpPr>
          <xdr:spPr>
            <a:xfrm>
              <a:off x="4947285" y="1085850"/>
              <a:ext cx="248021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en-US" sz="1100" b="0" i="1">
                      <a:latin typeface="Cambria Math" panose="02040503050406030204" pitchFamily="18" charset="0"/>
                    </a:rPr>
                    <m:t>𝑦</m:t>
                  </m:r>
                  <m:r>
                    <a:rPr lang="en-US" sz="1100" b="0" i="1">
                      <a:latin typeface="Cambria Math" panose="02040503050406030204" pitchFamily="18" charset="0"/>
                    </a:rPr>
                    <m:t>=55.821∙</m:t>
                  </m:r>
                  <m:sSup>
                    <m:sSupPr>
                      <m:ctrlPr>
                        <a:rPr lang="en-US" sz="11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1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𝑥</m:t>
                      </m:r>
                    </m:e>
                    <m:sup>
                      <m:r>
                        <a:rPr lang="en-US" sz="11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2</m:t>
                      </m:r>
                    </m:sup>
                  </m:sSup>
                  <m:r>
                    <a:rPr lang="es-EC" sz="1100" b="0" i="1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+350.17</m:t>
                  </m:r>
                  <m:r>
                    <a:rPr lang="en-US" sz="1100" b="0" i="1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∙</m:t>
                  </m:r>
                  <m:r>
                    <a:rPr lang="en-US" sz="1100" b="0" i="1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𝑥</m:t>
                  </m:r>
                  <m:r>
                    <a:rPr lang="en-US" sz="1100" b="0" i="1"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+</m:t>
                  </m:r>
                </m:oMath>
              </a14:m>
              <a:r>
                <a:rPr lang="es-419" sz="1100"/>
                <a:t>38633</a:t>
              </a:r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EC20ED61-819B-4729-A539-B96A32E1651A}"/>
                </a:ext>
              </a:extLst>
            </xdr:cNvPr>
            <xdr:cNvSpPr txBox="1"/>
          </xdr:nvSpPr>
          <xdr:spPr>
            <a:xfrm>
              <a:off x="4947285" y="1085850"/>
              <a:ext cx="248021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𝑦=</a:t>
              </a:r>
              <a:r>
                <a:rPr lang="es-EC" sz="1100" b="0" i="0">
                  <a:latin typeface="Cambria Math" panose="02040503050406030204" pitchFamily="18" charset="0"/>
                </a:rPr>
                <a:t>55.821</a:t>
              </a:r>
              <a:r>
                <a:rPr lang="en-US" sz="1100" b="0" i="0">
                  <a:latin typeface="Cambria Math" panose="02040503050406030204" pitchFamily="18" charset="0"/>
                </a:rPr>
                <a:t>∙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𝑥^2</a:t>
              </a:r>
              <a:r>
                <a:rPr lang="es-EC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+350.17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∙𝑥+</a:t>
              </a:r>
              <a:r>
                <a:rPr lang="es-419" sz="1100"/>
                <a:t>38633</a:t>
              </a:r>
            </a:p>
          </xdr:txBody>
        </xdr:sp>
      </mc:Fallback>
    </mc:AlternateContent>
    <xdr:clientData/>
  </xdr:oneCellAnchor>
  <xdr:oneCellAnchor>
    <xdr:from>
      <xdr:col>5</xdr:col>
      <xdr:colOff>3659505</xdr:colOff>
      <xdr:row>3</xdr:row>
      <xdr:rowOff>163830</xdr:rowOff>
    </xdr:from>
    <xdr:ext cx="1061047" cy="331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12E7C0D1-A9DB-41FB-9117-6748B0A5C3BA}"/>
                </a:ext>
              </a:extLst>
            </xdr:cNvPr>
            <xdr:cNvSpPr txBox="1"/>
          </xdr:nvSpPr>
          <xdr:spPr>
            <a:xfrm>
              <a:off x="7134225" y="819150"/>
              <a:ext cx="1156884" cy="3238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nor/>
                      </m:rPr>
                      <a:rPr lang="en-US" baseline="0">
                        <a:effectLst/>
                      </a:rPr>
                      <m:t>0.9</m:t>
                    </m:r>
                    <m:r>
                      <m:rPr>
                        <m:nor/>
                      </m:rPr>
                      <a:rPr lang="es-EC" b="0" i="0" baseline="0">
                        <a:effectLst/>
                      </a:rPr>
                      <m:t>83</m:t>
                    </m:r>
                  </m:oMath>
                </m:oMathPara>
              </a14:m>
              <a:endParaRPr lang="es-419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12E7C0D1-A9DB-41FB-9117-6748B0A5C3BA}"/>
                </a:ext>
              </a:extLst>
            </xdr:cNvPr>
            <xdr:cNvSpPr txBox="1"/>
          </xdr:nvSpPr>
          <xdr:spPr>
            <a:xfrm>
              <a:off x="7134225" y="819150"/>
              <a:ext cx="1156884" cy="3238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𝑅^2=</a:t>
              </a:r>
              <a:r>
                <a:rPr lang="en-US" sz="1100" b="0" i="0" baseline="0">
                  <a:effectLst/>
                  <a:latin typeface="Cambria Math" panose="02040503050406030204" pitchFamily="18" charset="0"/>
                </a:rPr>
                <a:t>"</a:t>
              </a:r>
              <a:r>
                <a:rPr lang="en-US" i="0" baseline="0">
                  <a:effectLst/>
                  <a:latin typeface="Cambria Math" panose="02040503050406030204" pitchFamily="18" charset="0"/>
                </a:rPr>
                <a:t>0.9</a:t>
              </a:r>
              <a:r>
                <a:rPr lang="es-EC" b="0" i="0" baseline="0">
                  <a:effectLst/>
                  <a:latin typeface="Cambria Math" panose="02040503050406030204" pitchFamily="18" charset="0"/>
                </a:rPr>
                <a:t>83</a:t>
              </a:r>
              <a:r>
                <a:rPr lang="es-EC" b="0" i="0" baseline="0">
                  <a:effectLst/>
                </a:rPr>
                <a:t>"</a:t>
              </a:r>
              <a:endParaRPr lang="es-419" sz="1100"/>
            </a:p>
          </xdr:txBody>
        </xdr:sp>
      </mc:Fallback>
    </mc:AlternateContent>
    <xdr:clientData/>
  </xdr:oneCellAnchor>
  <xdr:oneCellAnchor>
    <xdr:from>
      <xdr:col>9</xdr:col>
      <xdr:colOff>510540</xdr:colOff>
      <xdr:row>7</xdr:row>
      <xdr:rowOff>7844</xdr:rowOff>
    </xdr:from>
    <xdr:ext cx="65" cy="172227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EFFBEE8-AE14-4913-97CA-FE66D60AF14E}"/>
            </a:ext>
          </a:extLst>
        </xdr:cNvPr>
        <xdr:cNvSpPr txBox="1"/>
      </xdr:nvSpPr>
      <xdr:spPr>
        <a:xfrm>
          <a:off x="8877300" y="210334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5</xdr:col>
      <xdr:colOff>3594175</xdr:colOff>
      <xdr:row>4</xdr:row>
      <xdr:rowOff>135591</xdr:rowOff>
    </xdr:from>
    <xdr:ext cx="1067363" cy="28350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E1DF5710-6197-4C70-8404-6271B474F4CC}"/>
                </a:ext>
              </a:extLst>
            </xdr:cNvPr>
            <xdr:cNvSpPr txBox="1"/>
          </xdr:nvSpPr>
          <xdr:spPr>
            <a:xfrm>
              <a:off x="7076515" y="1373841"/>
              <a:ext cx="1156884" cy="28350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nor/>
                      </m:rPr>
                      <a:rPr lang="en-US" baseline="0">
                        <a:effectLst/>
                      </a:rPr>
                      <m:t>0.9</m:t>
                    </m:r>
                    <m:r>
                      <m:rPr>
                        <m:nor/>
                      </m:rPr>
                      <a:rPr lang="es-EC" b="0" i="0" baseline="0">
                        <a:effectLst/>
                      </a:rPr>
                      <m:t>875</m:t>
                    </m:r>
                  </m:oMath>
                </m:oMathPara>
              </a14:m>
              <a:endParaRPr lang="es-419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E1DF5710-6197-4C70-8404-6271B474F4CC}"/>
                </a:ext>
              </a:extLst>
            </xdr:cNvPr>
            <xdr:cNvSpPr txBox="1"/>
          </xdr:nvSpPr>
          <xdr:spPr>
            <a:xfrm>
              <a:off x="7076515" y="1373841"/>
              <a:ext cx="1156884" cy="28350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𝑅^2=</a:t>
              </a:r>
              <a:r>
                <a:rPr lang="en-US" sz="1100" b="0" i="0" baseline="0">
                  <a:effectLst/>
                  <a:latin typeface="Cambria Math" panose="02040503050406030204" pitchFamily="18" charset="0"/>
                </a:rPr>
                <a:t>"</a:t>
              </a:r>
              <a:r>
                <a:rPr lang="en-US" i="0" baseline="0">
                  <a:effectLst/>
                  <a:latin typeface="Cambria Math" panose="02040503050406030204" pitchFamily="18" charset="0"/>
                </a:rPr>
                <a:t>0.9</a:t>
              </a:r>
              <a:r>
                <a:rPr lang="es-EC" b="0" i="0" baseline="0">
                  <a:effectLst/>
                  <a:latin typeface="Cambria Math" panose="02040503050406030204" pitchFamily="18" charset="0"/>
                </a:rPr>
                <a:t>875</a:t>
              </a:r>
              <a:r>
                <a:rPr lang="es-EC" b="0" i="0" baseline="0">
                  <a:effectLst/>
                </a:rPr>
                <a:t>"</a:t>
              </a:r>
              <a:endParaRPr lang="es-419" sz="1100"/>
            </a:p>
          </xdr:txBody>
        </xdr:sp>
      </mc:Fallback>
    </mc:AlternateContent>
    <xdr:clientData/>
  </xdr:oneCellAnchor>
  <xdr:oneCellAnchor>
    <xdr:from>
      <xdr:col>5</xdr:col>
      <xdr:colOff>38099</xdr:colOff>
      <xdr:row>4</xdr:row>
      <xdr:rowOff>209550</xdr:rowOff>
    </xdr:from>
    <xdr:ext cx="3594681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69BC4A14-072F-4914-B100-91E70CB331FA}"/>
                </a:ext>
              </a:extLst>
            </xdr:cNvPr>
            <xdr:cNvSpPr txBox="1"/>
          </xdr:nvSpPr>
          <xdr:spPr>
            <a:xfrm>
              <a:off x="3726179" y="1672590"/>
              <a:ext cx="3594681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𝑦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=2.9219∙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𝑥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3</m:t>
                        </m:r>
                      </m:sup>
                    </m:sSup>
                    <m:r>
                      <a:rPr lang="es-EC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+130.57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∙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𝑥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EC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+2452.8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∙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𝑥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+151986</m:t>
                    </m:r>
                  </m:oMath>
                </m:oMathPara>
              </a14:m>
              <a:endParaRPr lang="es-419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69BC4A14-072F-4914-B100-91E70CB331FA}"/>
                </a:ext>
              </a:extLst>
            </xdr:cNvPr>
            <xdr:cNvSpPr txBox="1"/>
          </xdr:nvSpPr>
          <xdr:spPr>
            <a:xfrm>
              <a:off x="3726179" y="1672590"/>
              <a:ext cx="3594681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𝑦=</a:t>
              </a:r>
              <a:r>
                <a:rPr lang="es-EC" sz="1100" b="0" i="0">
                  <a:latin typeface="Cambria Math" panose="02040503050406030204" pitchFamily="18" charset="0"/>
                </a:rPr>
                <a:t>2.9219</a:t>
              </a:r>
              <a:r>
                <a:rPr lang="en-US" sz="1100" b="0" i="0">
                  <a:latin typeface="Cambria Math" panose="02040503050406030204" pitchFamily="18" charset="0"/>
                </a:rPr>
                <a:t>∙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𝑥^3</a:t>
              </a:r>
              <a:r>
                <a:rPr lang="es-EC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+130.57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∙𝑥^2</a:t>
              </a:r>
              <a:r>
                <a:rPr lang="es-EC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+2452.8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∙𝑥+</a:t>
              </a:r>
              <a:r>
                <a:rPr lang="es-EC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151986</a:t>
              </a:r>
              <a:endParaRPr lang="es-419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4006D-354C-4452-A1A1-540B6FC8C446}">
  <dimension ref="B3:C7"/>
  <sheetViews>
    <sheetView showGridLines="0" tabSelected="1" workbookViewId="0"/>
  </sheetViews>
  <sheetFormatPr baseColWidth="10" defaultRowHeight="14.4" x14ac:dyDescent="0.3"/>
  <cols>
    <col min="2" max="2" width="13.5546875" customWidth="1"/>
  </cols>
  <sheetData>
    <row r="3" spans="2:3" x14ac:dyDescent="0.3">
      <c r="B3" s="41" t="s">
        <v>65</v>
      </c>
      <c r="C3" t="s">
        <v>66</v>
      </c>
    </row>
    <row r="4" spans="2:3" x14ac:dyDescent="0.3">
      <c r="B4" s="41" t="s">
        <v>64</v>
      </c>
      <c r="C4" t="s">
        <v>67</v>
      </c>
    </row>
    <row r="5" spans="2:3" x14ac:dyDescent="0.3">
      <c r="B5" s="41" t="s">
        <v>61</v>
      </c>
      <c r="C5" t="s">
        <v>68</v>
      </c>
    </row>
    <row r="6" spans="2:3" x14ac:dyDescent="0.3">
      <c r="B6" s="41" t="s">
        <v>69</v>
      </c>
      <c r="C6" t="s">
        <v>70</v>
      </c>
    </row>
    <row r="7" spans="2:3" x14ac:dyDescent="0.3">
      <c r="B7" s="41" t="s">
        <v>0</v>
      </c>
      <c r="C7" s="42">
        <v>2019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93"/>
  <sheetViews>
    <sheetView zoomScale="60" zoomScaleNormal="60" workbookViewId="0">
      <selection activeCell="B3" sqref="B3"/>
    </sheetView>
  </sheetViews>
  <sheetFormatPr baseColWidth="10" defaultColWidth="18.109375" defaultRowHeight="14.4" x14ac:dyDescent="0.3"/>
  <cols>
    <col min="6" max="6" width="18.109375" style="7"/>
    <col min="7" max="8" width="18.109375" style="9"/>
    <col min="9" max="9" width="18.109375" style="7"/>
    <col min="11" max="11" width="18.109375" style="9"/>
  </cols>
  <sheetData>
    <row r="1" spans="1:16" s="3" customFormat="1" x14ac:dyDescent="0.3">
      <c r="A1" s="5"/>
      <c r="F1" s="7"/>
      <c r="G1" s="9"/>
      <c r="H1" s="9"/>
      <c r="I1" s="7"/>
      <c r="K1" s="9"/>
    </row>
    <row r="2" spans="1:16" x14ac:dyDescent="0.3">
      <c r="A2" s="5"/>
      <c r="B2" s="45" t="s">
        <v>63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5"/>
      <c r="N2" s="5"/>
      <c r="O2" s="5"/>
      <c r="P2" s="5"/>
    </row>
    <row r="3" spans="1:16" x14ac:dyDescent="0.3">
      <c r="A3" s="5"/>
      <c r="B3" s="5"/>
      <c r="C3" s="5"/>
      <c r="D3" s="5"/>
      <c r="E3" s="5"/>
      <c r="J3" s="5"/>
      <c r="L3" s="5"/>
      <c r="M3" s="5"/>
      <c r="N3" s="5"/>
      <c r="O3" s="5"/>
      <c r="P3" s="5"/>
    </row>
    <row r="4" spans="1:16" ht="15.6" x14ac:dyDescent="0.3">
      <c r="A4" s="5"/>
      <c r="B4" s="43" t="s">
        <v>12</v>
      </c>
      <c r="C4" s="43"/>
      <c r="D4" s="44"/>
      <c r="E4" s="5"/>
      <c r="J4" s="5"/>
      <c r="L4" s="5"/>
      <c r="M4" s="5"/>
      <c r="N4" s="5"/>
      <c r="O4" s="5"/>
      <c r="P4" s="5"/>
    </row>
    <row r="5" spans="1:16" ht="66.75" customHeight="1" x14ac:dyDescent="0.3">
      <c r="A5" s="5"/>
      <c r="B5" s="28" t="s">
        <v>1</v>
      </c>
      <c r="C5" s="29" t="s">
        <v>0</v>
      </c>
      <c r="D5" s="29" t="s">
        <v>2</v>
      </c>
      <c r="E5" s="29" t="s">
        <v>16</v>
      </c>
      <c r="F5" s="29" t="s">
        <v>17</v>
      </c>
      <c r="G5" s="29" t="s">
        <v>19</v>
      </c>
      <c r="H5" s="29" t="s">
        <v>20</v>
      </c>
      <c r="I5" s="29" t="s">
        <v>14</v>
      </c>
      <c r="J5" s="29" t="s">
        <v>15</v>
      </c>
      <c r="K5" s="29" t="s">
        <v>21</v>
      </c>
      <c r="L5" s="29" t="s">
        <v>22</v>
      </c>
      <c r="M5" s="5"/>
      <c r="N5" s="5"/>
      <c r="O5" s="5"/>
      <c r="P5" s="5"/>
    </row>
    <row r="6" spans="1:16" s="7" customFormat="1" x14ac:dyDescent="0.3">
      <c r="B6" s="12">
        <v>1</v>
      </c>
      <c r="C6" s="13">
        <v>1965</v>
      </c>
      <c r="D6" s="36">
        <v>10315274</v>
      </c>
      <c r="E6" s="1">
        <f>(10000000)*EXP(0.0359*B6)</f>
        <v>10365521.860893812</v>
      </c>
      <c r="F6" s="14">
        <f>(23.403*(B6)^4)-(1570.8*(B6)^3)+(28889*(B6)^2)+(791325*(B6))+(8000000)</f>
        <v>8818666.6030000001</v>
      </c>
      <c r="G6" s="14">
        <f>863.16*(B6)^3-53012*(B6)^2+2000000*(B6)+(5000000)</f>
        <v>6947851.1600000001</v>
      </c>
      <c r="H6" s="14">
        <f>14314*(B6)^2+345474*(B6)+(10000000)</f>
        <v>10359788</v>
      </c>
      <c r="I6" s="1"/>
      <c r="J6" s="11"/>
      <c r="K6" s="11"/>
      <c r="L6" s="2"/>
    </row>
    <row r="7" spans="1:16" s="7" customFormat="1" x14ac:dyDescent="0.3">
      <c r="B7" s="12">
        <v>2</v>
      </c>
      <c r="C7" s="13">
        <v>1966</v>
      </c>
      <c r="D7" s="36">
        <v>10280251</v>
      </c>
      <c r="E7" s="1">
        <f t="shared" ref="E7:E70" si="0">(10000000)*EXP(0.0359*B7)</f>
        <v>10744404.344866749</v>
      </c>
      <c r="F7" s="14">
        <f t="shared" ref="F7:F70" si="1">(23.403*(B7)^4)-(1570.8*(B7)^3)+(28889*(B7)^2)+(791325*(B7))+(8000000)</f>
        <v>9686014.0480000004</v>
      </c>
      <c r="G7" s="14">
        <f t="shared" ref="G7:G70" si="2">863.16*(B7)^3-53012*(B7)^2+2000000*(B7)+(5000000)</f>
        <v>8794857.2799999993</v>
      </c>
      <c r="H7" s="14">
        <f t="shared" ref="H7:H70" si="3">14314*(B7)^2+345474*(B7)+(10000000)</f>
        <v>10748204</v>
      </c>
      <c r="I7" s="11">
        <f>+E7/E6-1</f>
        <v>3.6552186089380934E-2</v>
      </c>
      <c r="J7" s="11">
        <f>+F7/F6-1</f>
        <v>9.8353581561291703E-2</v>
      </c>
      <c r="K7" s="11">
        <f>+G7/G6-1</f>
        <v>0.26583846968880653</v>
      </c>
      <c r="L7" s="11">
        <f>+H7/H6-1</f>
        <v>3.7492659116190374E-2</v>
      </c>
    </row>
    <row r="8" spans="1:16" s="7" customFormat="1" x14ac:dyDescent="0.3">
      <c r="B8" s="12">
        <v>3</v>
      </c>
      <c r="C8" s="13">
        <v>1967</v>
      </c>
      <c r="D8" s="36">
        <v>10755309</v>
      </c>
      <c r="E8" s="1">
        <f t="shared" si="0"/>
        <v>11137135.811899874</v>
      </c>
      <c r="F8" s="14">
        <f t="shared" si="1"/>
        <v>10593460.043</v>
      </c>
      <c r="G8" s="14">
        <f t="shared" si="2"/>
        <v>10546197.32</v>
      </c>
      <c r="H8" s="14">
        <f t="shared" si="3"/>
        <v>11165248</v>
      </c>
      <c r="I8" s="11">
        <f t="shared" ref="I8:I48" si="4">+E8/E7-1</f>
        <v>3.6552186089381156E-2</v>
      </c>
      <c r="J8" s="11">
        <f t="shared" ref="J8:J71" si="5">+F8/F7-1</f>
        <v>9.3686215041921317E-2</v>
      </c>
      <c r="K8" s="11">
        <f>+G8/G7-1</f>
        <v>0.19913228654462034</v>
      </c>
      <c r="L8" s="11">
        <f>+H8/H7-1</f>
        <v>3.880127321736726E-2</v>
      </c>
    </row>
    <row r="9" spans="1:16" s="7" customFormat="1" x14ac:dyDescent="0.3">
      <c r="B9" s="12">
        <v>4</v>
      </c>
      <c r="C9" s="13">
        <v>1968</v>
      </c>
      <c r="D9" s="36">
        <v>10960675</v>
      </c>
      <c r="E9" s="1">
        <f t="shared" si="0"/>
        <v>11544222.472599149</v>
      </c>
      <c r="F9" s="14">
        <f t="shared" si="1"/>
        <v>11532983.968</v>
      </c>
      <c r="G9" s="14">
        <f t="shared" si="2"/>
        <v>12207050.24</v>
      </c>
      <c r="H9" s="14">
        <f t="shared" si="3"/>
        <v>11610920</v>
      </c>
      <c r="I9" s="11">
        <f t="shared" si="4"/>
        <v>3.6552186089381156E-2</v>
      </c>
      <c r="J9" s="11">
        <f t="shared" si="5"/>
        <v>8.868905165888874E-2</v>
      </c>
      <c r="K9" s="11">
        <f t="shared" ref="K9:K71" si="6">+G9/G8-1</f>
        <v>0.15748358101079041</v>
      </c>
      <c r="L9" s="11">
        <f t="shared" ref="L9:L72" si="7">+H9/H8-1</f>
        <v>3.9915996491972194E-2</v>
      </c>
    </row>
    <row r="10" spans="1:16" s="7" customFormat="1" x14ac:dyDescent="0.3">
      <c r="B10" s="12">
        <v>5</v>
      </c>
      <c r="C10" s="13">
        <v>1969</v>
      </c>
      <c r="D10" s="36">
        <v>11472455</v>
      </c>
      <c r="E10" s="1">
        <f t="shared" si="0"/>
        <v>11966189.040674808</v>
      </c>
      <c r="F10" s="14">
        <f t="shared" si="1"/>
        <v>12497126.875</v>
      </c>
      <c r="G10" s="14">
        <f t="shared" si="2"/>
        <v>13782595</v>
      </c>
      <c r="H10" s="14">
        <f t="shared" si="3"/>
        <v>12085220</v>
      </c>
      <c r="I10" s="11">
        <f t="shared" si="4"/>
        <v>3.6552186089381156E-2</v>
      </c>
      <c r="J10" s="11">
        <f t="shared" si="5"/>
        <v>8.3598738164828656E-2</v>
      </c>
      <c r="K10" s="11">
        <f t="shared" si="6"/>
        <v>0.12906842595250922</v>
      </c>
      <c r="L10" s="11">
        <f t="shared" si="7"/>
        <v>4.0849476182765798E-2</v>
      </c>
    </row>
    <row r="11" spans="1:16" s="7" customFormat="1" x14ac:dyDescent="0.3">
      <c r="B11" s="12">
        <v>6</v>
      </c>
      <c r="C11" s="13">
        <v>1970</v>
      </c>
      <c r="D11" s="36">
        <v>12260834</v>
      </c>
      <c r="E11" s="1">
        <f t="shared" si="0"/>
        <v>12403579.409270266</v>
      </c>
      <c r="F11" s="14">
        <f t="shared" si="1"/>
        <v>13478991.488</v>
      </c>
      <c r="G11" s="14">
        <f t="shared" si="2"/>
        <v>15278010.560000001</v>
      </c>
      <c r="H11" s="14">
        <f t="shared" si="3"/>
        <v>12588148</v>
      </c>
      <c r="I11" s="11">
        <f t="shared" si="4"/>
        <v>3.6552186089381156E-2</v>
      </c>
      <c r="J11" s="11">
        <f t="shared" si="5"/>
        <v>7.8567227717290855E-2</v>
      </c>
      <c r="K11" s="11">
        <f t="shared" si="6"/>
        <v>0.10850029040249676</v>
      </c>
      <c r="L11" s="11">
        <f t="shared" si="7"/>
        <v>4.161512988592686E-2</v>
      </c>
    </row>
    <row r="12" spans="1:16" s="7" customFormat="1" x14ac:dyDescent="0.3">
      <c r="B12" s="12">
        <v>7</v>
      </c>
      <c r="C12" s="13">
        <v>1971</v>
      </c>
      <c r="D12" s="36">
        <v>13032360</v>
      </c>
      <c r="E12" s="1">
        <f t="shared" si="0"/>
        <v>12856957.352012329</v>
      </c>
      <c r="F12" s="14">
        <f t="shared" si="1"/>
        <v>14472242.203</v>
      </c>
      <c r="G12" s="14">
        <f t="shared" si="2"/>
        <v>16698475.879999999</v>
      </c>
      <c r="H12" s="14">
        <f t="shared" si="3"/>
        <v>13119704</v>
      </c>
      <c r="I12" s="11">
        <f t="shared" si="4"/>
        <v>3.6552186089381156E-2</v>
      </c>
      <c r="J12" s="11">
        <f t="shared" si="5"/>
        <v>7.3688800522224929E-2</v>
      </c>
      <c r="K12" s="11">
        <f t="shared" si="6"/>
        <v>9.2974495234279919E-2</v>
      </c>
      <c r="L12" s="11">
        <f t="shared" si="7"/>
        <v>4.2226704039386886E-2</v>
      </c>
    </row>
    <row r="13" spans="1:16" s="7" customFormat="1" x14ac:dyDescent="0.3">
      <c r="B13" s="12">
        <v>8</v>
      </c>
      <c r="C13" s="13">
        <v>1972</v>
      </c>
      <c r="D13" s="36">
        <v>13686277</v>
      </c>
      <c r="E13" s="1">
        <f t="shared" si="0"/>
        <v>13326907.249686319</v>
      </c>
      <c r="F13" s="14">
        <f t="shared" si="1"/>
        <v>15471105.088</v>
      </c>
      <c r="G13" s="14">
        <f t="shared" si="2"/>
        <v>18049169.920000002</v>
      </c>
      <c r="H13" s="14">
        <f t="shared" si="3"/>
        <v>13679888</v>
      </c>
      <c r="I13" s="11">
        <f t="shared" si="4"/>
        <v>3.6552186089381156E-2</v>
      </c>
      <c r="J13" s="11">
        <f t="shared" si="5"/>
        <v>6.9019221139965614E-2</v>
      </c>
      <c r="K13" s="11">
        <f t="shared" si="6"/>
        <v>8.0887264784311741E-2</v>
      </c>
      <c r="L13" s="11">
        <f t="shared" si="7"/>
        <v>4.2697914526120373E-2</v>
      </c>
    </row>
    <row r="14" spans="1:16" s="7" customFormat="1" x14ac:dyDescent="0.3">
      <c r="B14" s="12">
        <v>9</v>
      </c>
      <c r="C14" s="13">
        <v>1973</v>
      </c>
      <c r="D14" s="36">
        <v>15595606</v>
      </c>
      <c r="E14" s="1">
        <f t="shared" si="0"/>
        <v>13814034.843472775</v>
      </c>
      <c r="F14" s="14">
        <f t="shared" si="1"/>
        <v>16470367.882999999</v>
      </c>
      <c r="G14" s="14">
        <f t="shared" si="2"/>
        <v>19335271.640000001</v>
      </c>
      <c r="H14" s="14">
        <f t="shared" si="3"/>
        <v>14268700</v>
      </c>
      <c r="I14" s="11">
        <f t="shared" si="4"/>
        <v>3.6552186089381156E-2</v>
      </c>
      <c r="J14" s="11">
        <f t="shared" si="5"/>
        <v>6.4588973400165672E-2</v>
      </c>
      <c r="K14" s="11">
        <f t="shared" si="6"/>
        <v>7.125544973538589E-2</v>
      </c>
      <c r="L14" s="11">
        <f t="shared" si="7"/>
        <v>4.304216525749327E-2</v>
      </c>
    </row>
    <row r="15" spans="1:16" s="7" customFormat="1" x14ac:dyDescent="0.3">
      <c r="B15" s="12">
        <v>10</v>
      </c>
      <c r="C15" s="13">
        <v>1974</v>
      </c>
      <c r="D15" s="36">
        <v>17343641</v>
      </c>
      <c r="E15" s="1">
        <f t="shared" si="0"/>
        <v>14318968.015716586</v>
      </c>
      <c r="F15" s="14">
        <f t="shared" si="1"/>
        <v>17465380</v>
      </c>
      <c r="G15" s="14">
        <f t="shared" si="2"/>
        <v>20561960</v>
      </c>
      <c r="H15" s="14">
        <f t="shared" si="3"/>
        <v>14886140</v>
      </c>
      <c r="I15" s="11">
        <f t="shared" si="4"/>
        <v>3.6552186089381156E-2</v>
      </c>
      <c r="J15" s="11">
        <f t="shared" si="5"/>
        <v>6.0412258188052403E-2</v>
      </c>
      <c r="K15" s="11">
        <f t="shared" si="6"/>
        <v>6.3443037307129302E-2</v>
      </c>
      <c r="L15" s="11">
        <f t="shared" si="7"/>
        <v>4.3272337353788437E-2</v>
      </c>
    </row>
    <row r="16" spans="1:16" s="7" customFormat="1" x14ac:dyDescent="0.3">
      <c r="B16" s="12">
        <v>11</v>
      </c>
      <c r="C16" s="13">
        <v>1975</v>
      </c>
      <c r="D16" s="36">
        <v>19246612</v>
      </c>
      <c r="E16" s="1">
        <f t="shared" si="0"/>
        <v>14842357.599234957</v>
      </c>
      <c r="F16" s="14">
        <f t="shared" si="1"/>
        <v>18452052.523000002</v>
      </c>
      <c r="G16" s="14">
        <f t="shared" si="2"/>
        <v>21734413.960000001</v>
      </c>
      <c r="H16" s="14">
        <f t="shared" si="3"/>
        <v>15532208</v>
      </c>
      <c r="I16" s="11">
        <f t="shared" si="4"/>
        <v>3.6552186089381156E-2</v>
      </c>
      <c r="J16" s="11">
        <f t="shared" si="5"/>
        <v>5.6493046415251325E-2</v>
      </c>
      <c r="K16" s="11">
        <f t="shared" si="6"/>
        <v>5.7020535007363149E-2</v>
      </c>
      <c r="L16" s="11">
        <f t="shared" si="7"/>
        <v>4.3400639789764162E-2</v>
      </c>
    </row>
    <row r="17" spans="2:12" s="7" customFormat="1" x14ac:dyDescent="0.3">
      <c r="B17" s="12">
        <v>12</v>
      </c>
      <c r="C17" s="13">
        <v>1976</v>
      </c>
      <c r="D17" s="36">
        <v>20670320</v>
      </c>
      <c r="E17" s="1">
        <f t="shared" si="0"/>
        <v>15384878.216207331</v>
      </c>
      <c r="F17" s="14">
        <f t="shared" si="1"/>
        <v>19426858.208000001</v>
      </c>
      <c r="G17" s="14">
        <f t="shared" si="2"/>
        <v>22857812.48</v>
      </c>
      <c r="H17" s="14">
        <f t="shared" si="3"/>
        <v>16206904</v>
      </c>
      <c r="I17" s="11">
        <f t="shared" si="4"/>
        <v>3.6552186089380934E-2</v>
      </c>
      <c r="J17" s="11">
        <f t="shared" si="5"/>
        <v>5.282911935053991E-2</v>
      </c>
      <c r="K17" s="11">
        <f t="shared" si="6"/>
        <v>5.16875459383217E-2</v>
      </c>
      <c r="L17" s="11">
        <f t="shared" si="7"/>
        <v>4.3438511768577825E-2</v>
      </c>
    </row>
    <row r="18" spans="2:12" s="7" customFormat="1" x14ac:dyDescent="0.3">
      <c r="B18" s="12">
        <v>13</v>
      </c>
      <c r="C18" s="13">
        <v>1977</v>
      </c>
      <c r="D18" s="36">
        <v>21002046</v>
      </c>
      <c r="E18" s="1">
        <f t="shared" si="0"/>
        <v>15947229.147728607</v>
      </c>
      <c r="F18" s="14">
        <f t="shared" si="1"/>
        <v>20386831.482999999</v>
      </c>
      <c r="G18" s="14">
        <f t="shared" si="2"/>
        <v>23937334.52</v>
      </c>
      <c r="H18" s="14">
        <f t="shared" si="3"/>
        <v>16910228</v>
      </c>
      <c r="I18" s="11">
        <f t="shared" si="4"/>
        <v>3.6552186089381156E-2</v>
      </c>
      <c r="J18" s="11">
        <f t="shared" si="5"/>
        <v>4.941474657001832E-2</v>
      </c>
      <c r="K18" s="11">
        <f t="shared" si="6"/>
        <v>4.7227705667134634E-2</v>
      </c>
      <c r="L18" s="11">
        <f t="shared" si="7"/>
        <v>4.3396567290088228E-2</v>
      </c>
    </row>
    <row r="19" spans="2:12" s="7" customFormat="1" x14ac:dyDescent="0.3">
      <c r="B19" s="12">
        <v>14</v>
      </c>
      <c r="C19" s="13">
        <v>1978</v>
      </c>
      <c r="D19" s="36">
        <v>22200596</v>
      </c>
      <c r="E19" s="1">
        <f t="shared" si="0"/>
        <v>16530135.235146387</v>
      </c>
      <c r="F19" s="14">
        <f t="shared" si="1"/>
        <v>21329568.447999999</v>
      </c>
      <c r="G19" s="14">
        <f t="shared" si="2"/>
        <v>24978159.039999999</v>
      </c>
      <c r="H19" s="14">
        <f t="shared" si="3"/>
        <v>17642180</v>
      </c>
      <c r="I19" s="11">
        <f t="shared" si="4"/>
        <v>3.6552186089381156E-2</v>
      </c>
      <c r="J19" s="11">
        <f t="shared" si="5"/>
        <v>4.624244654134313E-2</v>
      </c>
      <c r="K19" s="11">
        <f t="shared" si="6"/>
        <v>4.3481220481351945E-2</v>
      </c>
      <c r="L19" s="11">
        <f t="shared" si="7"/>
        <v>4.3284573099783064E-2</v>
      </c>
    </row>
    <row r="20" spans="2:12" s="7" customFormat="1" x14ac:dyDescent="0.3">
      <c r="B20" s="12">
        <v>15</v>
      </c>
      <c r="C20" s="13">
        <v>1979</v>
      </c>
      <c r="D20" s="36">
        <v>23029577</v>
      </c>
      <c r="E20" s="1">
        <f t="shared" si="0"/>
        <v>17134347.814344089</v>
      </c>
      <c r="F20" s="14">
        <f t="shared" si="1"/>
        <v>22253226.875</v>
      </c>
      <c r="G20" s="14">
        <f t="shared" si="2"/>
        <v>25985465</v>
      </c>
      <c r="H20" s="14">
        <f t="shared" si="3"/>
        <v>18402760</v>
      </c>
      <c r="I20" s="11">
        <f t="shared" si="4"/>
        <v>3.6552186089380934E-2</v>
      </c>
      <c r="J20" s="11">
        <f t="shared" si="5"/>
        <v>4.3304131035366122E-2</v>
      </c>
      <c r="K20" s="11">
        <f t="shared" si="6"/>
        <v>4.0327470026390033E-2</v>
      </c>
      <c r="L20" s="11">
        <f t="shared" si="7"/>
        <v>4.3111452212821755E-2</v>
      </c>
    </row>
    <row r="21" spans="2:12" s="7" customFormat="1" x14ac:dyDescent="0.3">
      <c r="B21" s="12">
        <v>16</v>
      </c>
      <c r="C21" s="13">
        <v>1980</v>
      </c>
      <c r="D21" s="36">
        <v>23883671</v>
      </c>
      <c r="E21" s="1">
        <f t="shared" si="0"/>
        <v>17760645.684174176</v>
      </c>
      <c r="F21" s="14">
        <f t="shared" si="1"/>
        <v>23156526.208000001</v>
      </c>
      <c r="G21" s="14">
        <f t="shared" si="2"/>
        <v>26964431.359999999</v>
      </c>
      <c r="H21" s="14">
        <f t="shared" si="3"/>
        <v>19191968</v>
      </c>
      <c r="I21" s="11">
        <f t="shared" si="4"/>
        <v>3.6552186089381156E-2</v>
      </c>
      <c r="J21" s="11">
        <f t="shared" si="5"/>
        <v>4.0591835875038784E-2</v>
      </c>
      <c r="K21" s="11">
        <f t="shared" si="6"/>
        <v>3.7673613306515863E-2</v>
      </c>
      <c r="L21" s="11">
        <f t="shared" si="7"/>
        <v>4.2885306334484508E-2</v>
      </c>
    </row>
    <row r="22" spans="2:12" s="7" customFormat="1" x14ac:dyDescent="0.3">
      <c r="B22" s="12">
        <v>17</v>
      </c>
      <c r="C22" s="13">
        <v>1981</v>
      </c>
      <c r="D22" s="36">
        <v>25224229</v>
      </c>
      <c r="E22" s="1">
        <f t="shared" si="0"/>
        <v>18409836.110289678</v>
      </c>
      <c r="F22" s="14">
        <f t="shared" si="1"/>
        <v>24038747.563000001</v>
      </c>
      <c r="G22" s="14">
        <f t="shared" si="2"/>
        <v>27920237.079999998</v>
      </c>
      <c r="H22" s="14">
        <f t="shared" si="3"/>
        <v>20009804</v>
      </c>
      <c r="I22" s="11">
        <f t="shared" si="4"/>
        <v>3.6552186089381378E-2</v>
      </c>
      <c r="J22" s="11">
        <f t="shared" si="5"/>
        <v>3.8098173580768613E-2</v>
      </c>
      <c r="K22" s="11">
        <f t="shared" si="6"/>
        <v>3.5446908085659645E-2</v>
      </c>
      <c r="L22" s="11">
        <f t="shared" si="7"/>
        <v>4.2613451627264043E-2</v>
      </c>
    </row>
    <row r="23" spans="2:12" s="7" customFormat="1" x14ac:dyDescent="0.3">
      <c r="B23" s="12">
        <v>18</v>
      </c>
      <c r="C23" s="13">
        <v>1982</v>
      </c>
      <c r="D23" s="36">
        <v>25379319</v>
      </c>
      <c r="E23" s="1">
        <f t="shared" si="0"/>
        <v>19082755.865667991</v>
      </c>
      <c r="F23" s="14">
        <f t="shared" si="1"/>
        <v>24899733.728</v>
      </c>
      <c r="G23" s="14">
        <f t="shared" si="2"/>
        <v>28858061.120000001</v>
      </c>
      <c r="H23" s="14">
        <f t="shared" si="3"/>
        <v>20856268</v>
      </c>
      <c r="I23" s="11">
        <f t="shared" si="4"/>
        <v>3.6552186089380934E-2</v>
      </c>
      <c r="J23" s="11">
        <f t="shared" si="5"/>
        <v>3.5816598295878466E-2</v>
      </c>
      <c r="K23" s="11">
        <f t="shared" si="6"/>
        <v>3.358940102524377E-2</v>
      </c>
      <c r="L23" s="11">
        <f t="shared" si="7"/>
        <v>4.2302463332474449E-2</v>
      </c>
    </row>
    <row r="24" spans="2:12" s="7" customFormat="1" x14ac:dyDescent="0.3">
      <c r="B24" s="12">
        <v>19</v>
      </c>
      <c r="C24" s="13">
        <v>1983</v>
      </c>
      <c r="D24" s="36">
        <v>25293824</v>
      </c>
      <c r="E24" s="1">
        <f t="shared" si="0"/>
        <v>19780272.309168115</v>
      </c>
      <c r="F24" s="14">
        <f t="shared" si="1"/>
        <v>25739889.163000003</v>
      </c>
      <c r="G24" s="14">
        <f t="shared" si="2"/>
        <v>29783082.439999998</v>
      </c>
      <c r="H24" s="14">
        <f t="shared" si="3"/>
        <v>21731360</v>
      </c>
      <c r="I24" s="11">
        <f t="shared" si="4"/>
        <v>3.6552186089380934E-2</v>
      </c>
      <c r="J24" s="11">
        <f t="shared" si="5"/>
        <v>3.3741542948920733E-2</v>
      </c>
      <c r="K24" s="11">
        <f t="shared" si="6"/>
        <v>3.2054174261863855E-2</v>
      </c>
      <c r="L24" s="11">
        <f t="shared" si="7"/>
        <v>4.1958225699823215E-2</v>
      </c>
    </row>
    <row r="25" spans="2:12" s="7" customFormat="1" x14ac:dyDescent="0.3">
      <c r="B25" s="12">
        <v>20</v>
      </c>
      <c r="C25" s="13">
        <v>1984</v>
      </c>
      <c r="D25" s="36">
        <v>25957856</v>
      </c>
      <c r="E25" s="1">
        <f t="shared" si="0"/>
        <v>20503284.503511462</v>
      </c>
      <c r="F25" s="14">
        <f t="shared" si="1"/>
        <v>26560180</v>
      </c>
      <c r="G25" s="14">
        <f t="shared" si="2"/>
        <v>30700480</v>
      </c>
      <c r="H25" s="14">
        <f t="shared" si="3"/>
        <v>22635080</v>
      </c>
      <c r="I25" s="11">
        <f t="shared" si="4"/>
        <v>3.6552186089381156E-2</v>
      </c>
      <c r="J25" s="11">
        <f t="shared" si="5"/>
        <v>3.1868468112097759E-2</v>
      </c>
      <c r="K25" s="11">
        <f t="shared" si="6"/>
        <v>3.080263978210307E-2</v>
      </c>
      <c r="L25" s="11">
        <f t="shared" si="7"/>
        <v>4.1585984494297623E-2</v>
      </c>
    </row>
    <row r="26" spans="2:12" s="7" customFormat="1" x14ac:dyDescent="0.3">
      <c r="B26" s="12">
        <v>21</v>
      </c>
      <c r="C26" s="13">
        <v>1985</v>
      </c>
      <c r="D26" s="36">
        <v>26979298</v>
      </c>
      <c r="E26" s="1">
        <f t="shared" si="0"/>
        <v>21252724.374127336</v>
      </c>
      <c r="F26" s="14">
        <f t="shared" si="1"/>
        <v>27362134.043000001</v>
      </c>
      <c r="G26" s="14">
        <f t="shared" si="2"/>
        <v>31615432.759999998</v>
      </c>
      <c r="H26" s="14">
        <f t="shared" si="3"/>
        <v>23567428</v>
      </c>
      <c r="I26" s="11">
        <f t="shared" si="4"/>
        <v>3.6552186089380934E-2</v>
      </c>
      <c r="J26" s="11">
        <f t="shared" si="5"/>
        <v>3.0193848196812034E-2</v>
      </c>
      <c r="K26" s="11">
        <f t="shared" si="6"/>
        <v>2.9802555530076269E-2</v>
      </c>
      <c r="L26" s="11">
        <f t="shared" si="7"/>
        <v>4.1190400033929597E-2</v>
      </c>
    </row>
    <row r="27" spans="2:12" s="7" customFormat="1" x14ac:dyDescent="0.3">
      <c r="B27" s="12">
        <v>22</v>
      </c>
      <c r="C27" s="13">
        <v>1986</v>
      </c>
      <c r="D27" s="36">
        <v>27914072</v>
      </c>
      <c r="E27" s="1">
        <f t="shared" si="0"/>
        <v>22029557.910356764</v>
      </c>
      <c r="F27" s="14">
        <f t="shared" si="1"/>
        <v>28147840.767999999</v>
      </c>
      <c r="G27" s="14">
        <f t="shared" si="2"/>
        <v>32533119.68</v>
      </c>
      <c r="H27" s="14">
        <f t="shared" si="3"/>
        <v>24528404</v>
      </c>
      <c r="I27" s="11">
        <f t="shared" si="4"/>
        <v>3.6552186089381156E-2</v>
      </c>
      <c r="J27" s="11">
        <f t="shared" si="5"/>
        <v>2.8715111320090969E-2</v>
      </c>
      <c r="K27" s="11">
        <f t="shared" si="6"/>
        <v>2.9026549374363331E-2</v>
      </c>
      <c r="L27" s="11">
        <f t="shared" si="7"/>
        <v>4.0775599272012242E-2</v>
      </c>
    </row>
    <row r="28" spans="2:12" s="7" customFormat="1" x14ac:dyDescent="0.3">
      <c r="B28" s="12">
        <v>23</v>
      </c>
      <c r="C28" s="13">
        <v>1987</v>
      </c>
      <c r="D28" s="36">
        <v>27841747</v>
      </c>
      <c r="E28" s="1">
        <f t="shared" si="0"/>
        <v>22834786.410562921</v>
      </c>
      <c r="F28" s="14">
        <f t="shared" si="1"/>
        <v>28919951.323000003</v>
      </c>
      <c r="G28" s="14">
        <f t="shared" si="2"/>
        <v>33458719.719999999</v>
      </c>
      <c r="H28" s="14">
        <f t="shared" si="3"/>
        <v>25518008</v>
      </c>
      <c r="I28" s="11">
        <f t="shared" si="4"/>
        <v>3.6552186089381156E-2</v>
      </c>
      <c r="J28" s="11">
        <f t="shared" si="5"/>
        <v>2.7430542945154901E-2</v>
      </c>
      <c r="K28" s="11">
        <f t="shared" si="6"/>
        <v>2.8451007745470491E-2</v>
      </c>
      <c r="L28" s="11">
        <f t="shared" si="7"/>
        <v>4.0345225885874969E-2</v>
      </c>
    </row>
    <row r="29" spans="2:12" s="7" customFormat="1" x14ac:dyDescent="0.3">
      <c r="B29" s="12">
        <v>24</v>
      </c>
      <c r="C29" s="13">
        <v>1988</v>
      </c>
      <c r="D29" s="36">
        <v>29481756</v>
      </c>
      <c r="E29" s="1">
        <f t="shared" si="0"/>
        <v>23669447.772753086</v>
      </c>
      <c r="F29" s="14">
        <f t="shared" si="1"/>
        <v>29681678.528000001</v>
      </c>
      <c r="G29" s="14">
        <f t="shared" si="2"/>
        <v>34397411.840000004</v>
      </c>
      <c r="H29" s="14">
        <f t="shared" si="3"/>
        <v>26536240</v>
      </c>
      <c r="I29" s="11">
        <f t="shared" si="4"/>
        <v>3.6552186089380934E-2</v>
      </c>
      <c r="J29" s="11">
        <f t="shared" si="5"/>
        <v>2.6339159305368343E-2</v>
      </c>
      <c r="K29" s="11">
        <f t="shared" si="6"/>
        <v>2.8055231277689829E-2</v>
      </c>
      <c r="L29" s="11">
        <f t="shared" si="7"/>
        <v>3.9902487686342969E-2</v>
      </c>
    </row>
    <row r="30" spans="2:12" s="7" customFormat="1" x14ac:dyDescent="0.3">
      <c r="B30" s="12">
        <v>25</v>
      </c>
      <c r="C30" s="13">
        <v>1989</v>
      </c>
      <c r="D30" s="36">
        <v>29778277</v>
      </c>
      <c r="E30" s="1">
        <f t="shared" si="0"/>
        <v>24534617.832375646</v>
      </c>
      <c r="F30" s="14">
        <f t="shared" si="1"/>
        <v>30436796.875</v>
      </c>
      <c r="G30" s="14">
        <f t="shared" si="2"/>
        <v>35354375</v>
      </c>
      <c r="H30" s="14">
        <f t="shared" si="3"/>
        <v>27583100</v>
      </c>
      <c r="I30" s="11">
        <f t="shared" si="4"/>
        <v>3.6552186089381156E-2</v>
      </c>
      <c r="J30" s="11">
        <f t="shared" si="5"/>
        <v>2.5440554053830278E-2</v>
      </c>
      <c r="K30" s="11">
        <f t="shared" si="6"/>
        <v>2.7820789670203183E-2</v>
      </c>
      <c r="L30" s="11">
        <f t="shared" si="7"/>
        <v>3.9450200932762192E-2</v>
      </c>
    </row>
    <row r="31" spans="2:12" s="7" customFormat="1" x14ac:dyDescent="0.3">
      <c r="B31" s="12">
        <v>26</v>
      </c>
      <c r="C31" s="13">
        <v>1990</v>
      </c>
      <c r="D31" s="36">
        <v>30874092</v>
      </c>
      <c r="E31" s="1">
        <f t="shared" si="0"/>
        <v>25431411.749016486</v>
      </c>
      <c r="F31" s="14">
        <f t="shared" si="1"/>
        <v>31189642.527999997</v>
      </c>
      <c r="G31" s="14">
        <f t="shared" si="2"/>
        <v>36334788.159999996</v>
      </c>
      <c r="H31" s="14">
        <f t="shared" si="3"/>
        <v>28658588</v>
      </c>
      <c r="I31" s="11">
        <f t="shared" si="4"/>
        <v>3.6552186089380934E-2</v>
      </c>
      <c r="J31" s="11">
        <f t="shared" si="5"/>
        <v>2.4734720151132761E-2</v>
      </c>
      <c r="K31" s="11">
        <f t="shared" si="6"/>
        <v>2.7731027913801221E-2</v>
      </c>
      <c r="L31" s="11">
        <f t="shared" si="7"/>
        <v>3.8990831342379906E-2</v>
      </c>
    </row>
    <row r="32" spans="2:12" s="7" customFormat="1" x14ac:dyDescent="0.3">
      <c r="B32" s="12">
        <v>27</v>
      </c>
      <c r="C32" s="13">
        <v>1991</v>
      </c>
      <c r="D32" s="36">
        <v>32199005</v>
      </c>
      <c r="E32" s="1">
        <f t="shared" si="0"/>
        <v>26360985.44378221</v>
      </c>
      <c r="F32" s="14">
        <f t="shared" si="1"/>
        <v>31945113.322999999</v>
      </c>
      <c r="G32" s="14">
        <f t="shared" si="2"/>
        <v>37343830.280000001</v>
      </c>
      <c r="H32" s="14">
        <f t="shared" si="3"/>
        <v>29762704</v>
      </c>
      <c r="I32" s="11">
        <f t="shared" si="4"/>
        <v>3.6552186089381156E-2</v>
      </c>
      <c r="J32" s="11">
        <f t="shared" si="5"/>
        <v>2.422184846529718E-2</v>
      </c>
      <c r="K32" s="11">
        <f t="shared" si="6"/>
        <v>2.7770689498909373E-2</v>
      </c>
      <c r="L32" s="11">
        <f t="shared" si="7"/>
        <v>3.8526531732826497E-2</v>
      </c>
    </row>
    <row r="33" spans="1:16" s="7" customFormat="1" x14ac:dyDescent="0.3">
      <c r="B33" s="12">
        <v>28</v>
      </c>
      <c r="C33" s="13">
        <v>1992</v>
      </c>
      <c r="D33" s="36">
        <v>32879792</v>
      </c>
      <c r="E33" s="1">
        <f t="shared" si="0"/>
        <v>27324537.089222807</v>
      </c>
      <c r="F33" s="14">
        <f t="shared" si="1"/>
        <v>32708668.767999999</v>
      </c>
      <c r="G33" s="14">
        <f t="shared" si="2"/>
        <v>38386680.32</v>
      </c>
      <c r="H33" s="14">
        <f t="shared" si="3"/>
        <v>30895448</v>
      </c>
      <c r="I33" s="11">
        <f t="shared" si="4"/>
        <v>3.6552186089381156E-2</v>
      </c>
      <c r="J33" s="11">
        <f t="shared" si="5"/>
        <v>2.3902104753225295E-2</v>
      </c>
      <c r="K33" s="11">
        <f t="shared" si="6"/>
        <v>2.7925631414368102E-2</v>
      </c>
      <c r="L33" s="11">
        <f t="shared" si="7"/>
        <v>3.8059176343654855E-2</v>
      </c>
    </row>
    <row r="34" spans="1:16" s="7" customFormat="1" x14ac:dyDescent="0.3">
      <c r="B34" s="12">
        <v>29</v>
      </c>
      <c r="C34" s="13">
        <v>1993</v>
      </c>
      <c r="D34" s="36">
        <v>33528582</v>
      </c>
      <c r="E34" s="1">
        <f t="shared" si="0"/>
        <v>28323308.653714277</v>
      </c>
      <c r="F34" s="14">
        <f t="shared" si="1"/>
        <v>33486330.043000005</v>
      </c>
      <c r="G34" s="14">
        <f t="shared" si="2"/>
        <v>39468517.239999995</v>
      </c>
      <c r="H34" s="14">
        <f t="shared" si="3"/>
        <v>32056820</v>
      </c>
      <c r="I34" s="11">
        <f t="shared" si="4"/>
        <v>3.6552186089381156E-2</v>
      </c>
      <c r="J34" s="11">
        <f t="shared" si="5"/>
        <v>2.3775387513196966E-2</v>
      </c>
      <c r="K34" s="11">
        <f t="shared" si="6"/>
        <v>2.8182612067038759E-2</v>
      </c>
      <c r="L34" s="11">
        <f t="shared" si="7"/>
        <v>3.759039195676972E-2</v>
      </c>
    </row>
    <row r="35" spans="1:16" s="7" customFormat="1" x14ac:dyDescent="0.3">
      <c r="B35" s="12">
        <v>30</v>
      </c>
      <c r="C35" s="13">
        <v>1994</v>
      </c>
      <c r="D35" s="36">
        <v>34956313</v>
      </c>
      <c r="E35" s="1">
        <f t="shared" si="0"/>
        <v>29358587.50229181</v>
      </c>
      <c r="F35" s="14">
        <f t="shared" si="1"/>
        <v>34284680</v>
      </c>
      <c r="G35" s="14">
        <f t="shared" si="2"/>
        <v>40594520</v>
      </c>
      <c r="H35" s="14">
        <f t="shared" si="3"/>
        <v>33246820</v>
      </c>
      <c r="I35" s="11">
        <f t="shared" si="4"/>
        <v>3.6552186089380712E-2</v>
      </c>
      <c r="J35" s="11">
        <f t="shared" si="5"/>
        <v>2.3841070549529553E-2</v>
      </c>
      <c r="K35" s="11">
        <f t="shared" si="6"/>
        <v>2.8529137620068479E-2</v>
      </c>
      <c r="L35" s="11">
        <f t="shared" si="7"/>
        <v>3.7121585983887373E-2</v>
      </c>
    </row>
    <row r="36" spans="1:16" s="7" customFormat="1" x14ac:dyDescent="0.3">
      <c r="B36" s="12">
        <v>31</v>
      </c>
      <c r="C36" s="13">
        <v>1995</v>
      </c>
      <c r="D36" s="36">
        <v>35743721</v>
      </c>
      <c r="E36" s="1">
        <f t="shared" si="0"/>
        <v>30431708.055996962</v>
      </c>
      <c r="F36" s="14">
        <f t="shared" si="1"/>
        <v>35110863.163000003</v>
      </c>
      <c r="G36" s="14">
        <f t="shared" si="2"/>
        <v>41769867.560000002</v>
      </c>
      <c r="H36" s="14">
        <f t="shared" si="3"/>
        <v>34465448</v>
      </c>
      <c r="I36" s="11">
        <f t="shared" si="4"/>
        <v>3.6552186089381156E-2</v>
      </c>
      <c r="J36" s="11">
        <f t="shared" si="5"/>
        <v>2.4097735869198722E-2</v>
      </c>
      <c r="K36" s="11">
        <f t="shared" si="6"/>
        <v>2.8953355280466386E-2</v>
      </c>
      <c r="L36" s="11">
        <f t="shared" si="7"/>
        <v>3.6653971718197509E-2</v>
      </c>
    </row>
    <row r="37" spans="1:16" x14ac:dyDescent="0.3">
      <c r="A37" s="5"/>
      <c r="B37" s="12">
        <v>32</v>
      </c>
      <c r="C37" s="13">
        <v>1996</v>
      </c>
      <c r="D37" s="36">
        <v>36362712</v>
      </c>
      <c r="E37" s="1">
        <f t="shared" si="0"/>
        <v>31544053.511877485</v>
      </c>
      <c r="F37" s="14">
        <f t="shared" si="1"/>
        <v>35972585.728</v>
      </c>
      <c r="G37" s="14">
        <f t="shared" si="2"/>
        <v>42999738.879999995</v>
      </c>
      <c r="H37" s="14">
        <f t="shared" si="3"/>
        <v>35712704</v>
      </c>
      <c r="I37" s="11">
        <f t="shared" si="4"/>
        <v>3.6552186089381156E-2</v>
      </c>
      <c r="J37" s="11">
        <f t="shared" si="5"/>
        <v>2.4542904599055504E-2</v>
      </c>
      <c r="K37" s="11">
        <f t="shared" si="6"/>
        <v>2.9443984188682215E-2</v>
      </c>
      <c r="L37" s="11">
        <f t="shared" si="7"/>
        <v>3.6188590962171752E-2</v>
      </c>
      <c r="M37" s="5"/>
      <c r="N37" s="5"/>
      <c r="O37" s="5"/>
      <c r="P37" s="5"/>
    </row>
    <row r="38" spans="1:16" x14ac:dyDescent="0.3">
      <c r="A38" s="5"/>
      <c r="B38" s="12">
        <v>33</v>
      </c>
      <c r="C38" s="13">
        <v>1997</v>
      </c>
      <c r="D38" s="36">
        <v>37936441</v>
      </c>
      <c r="E38" s="1">
        <f t="shared" si="0"/>
        <v>32697057.625857025</v>
      </c>
      <c r="F38" s="14">
        <f t="shared" si="1"/>
        <v>36878115.562999994</v>
      </c>
      <c r="G38" s="14">
        <f t="shared" si="2"/>
        <v>44289312.920000002</v>
      </c>
      <c r="H38" s="14">
        <f t="shared" si="3"/>
        <v>36988588</v>
      </c>
      <c r="I38" s="11">
        <f t="shared" si="4"/>
        <v>3.6552186089381156E-2</v>
      </c>
      <c r="J38" s="11">
        <f t="shared" si="5"/>
        <v>2.5172775786733492E-2</v>
      </c>
      <c r="K38" s="11">
        <f t="shared" si="6"/>
        <v>2.9990276071183652E-2</v>
      </c>
      <c r="L38" s="11">
        <f t="shared" si="7"/>
        <v>3.5726334247891067E-2</v>
      </c>
      <c r="M38" s="5"/>
      <c r="N38" s="5"/>
      <c r="O38" s="5"/>
      <c r="P38" s="5"/>
    </row>
    <row r="39" spans="1:16" x14ac:dyDescent="0.3">
      <c r="A39" s="5"/>
      <c r="B39" s="12">
        <v>34</v>
      </c>
      <c r="C39" s="13">
        <v>1998</v>
      </c>
      <c r="D39" s="36">
        <v>39175646</v>
      </c>
      <c r="E39" s="1">
        <f t="shared" si="0"/>
        <v>33892206.560772568</v>
      </c>
      <c r="F39" s="14">
        <f t="shared" si="1"/>
        <v>37836282.208000004</v>
      </c>
      <c r="G39" s="14">
        <f t="shared" si="2"/>
        <v>45643768.640000001</v>
      </c>
      <c r="H39" s="14">
        <f t="shared" si="3"/>
        <v>38293100</v>
      </c>
      <c r="I39" s="11">
        <f t="shared" si="4"/>
        <v>3.6552186089381156E-2</v>
      </c>
      <c r="J39" s="11">
        <f t="shared" si="5"/>
        <v>2.5981984989529749E-2</v>
      </c>
      <c r="K39" s="11">
        <f t="shared" si="6"/>
        <v>3.0581998922551756E-2</v>
      </c>
      <c r="L39" s="11">
        <f t="shared" si="7"/>
        <v>3.5267958863420157E-2</v>
      </c>
      <c r="M39" s="5"/>
      <c r="N39" s="5"/>
      <c r="O39" s="5"/>
      <c r="P39" s="5"/>
    </row>
    <row r="40" spans="1:16" x14ac:dyDescent="0.3">
      <c r="A40" s="5"/>
      <c r="B40" s="12">
        <v>35</v>
      </c>
      <c r="C40" s="13">
        <v>1999</v>
      </c>
      <c r="D40" s="36">
        <v>37318961</v>
      </c>
      <c r="E40" s="1">
        <f t="shared" si="0"/>
        <v>35131040.80196166</v>
      </c>
      <c r="F40" s="14">
        <f t="shared" si="1"/>
        <v>38856476.875</v>
      </c>
      <c r="G40" s="14">
        <f t="shared" si="2"/>
        <v>47068285</v>
      </c>
      <c r="H40" s="14">
        <f t="shared" si="3"/>
        <v>39626240</v>
      </c>
      <c r="I40" s="11">
        <f t="shared" si="4"/>
        <v>3.6552186089380712E-2</v>
      </c>
      <c r="J40" s="11">
        <f t="shared" si="5"/>
        <v>2.6963396175966992E-2</v>
      </c>
      <c r="K40" s="11">
        <f t="shared" si="6"/>
        <v>3.1209437836638765E-2</v>
      </c>
      <c r="L40" s="11">
        <f t="shared" si="7"/>
        <v>3.4814104890959374E-2</v>
      </c>
      <c r="M40" s="5"/>
      <c r="N40" s="5"/>
      <c r="O40" s="5"/>
      <c r="P40" s="5"/>
    </row>
    <row r="41" spans="1:16" x14ac:dyDescent="0.3">
      <c r="A41" s="5"/>
      <c r="B41" s="12">
        <v>36</v>
      </c>
      <c r="C41" s="13">
        <v>2000</v>
      </c>
      <c r="D41" s="36">
        <v>37726410</v>
      </c>
      <c r="E41" s="1">
        <f t="shared" si="0"/>
        <v>36415157.142868608</v>
      </c>
      <c r="F41" s="14">
        <f t="shared" si="1"/>
        <v>39948652.447999999</v>
      </c>
      <c r="G41" s="14">
        <f t="shared" si="2"/>
        <v>48568040.960000001</v>
      </c>
      <c r="H41" s="14">
        <f t="shared" si="3"/>
        <v>40988008</v>
      </c>
      <c r="I41" s="11">
        <f t="shared" si="4"/>
        <v>3.6552186089381156E-2</v>
      </c>
      <c r="J41" s="11">
        <f t="shared" si="5"/>
        <v>2.8107941348195054E-2</v>
      </c>
      <c r="K41" s="11">
        <f t="shared" si="6"/>
        <v>3.1863407812712907E-2</v>
      </c>
      <c r="L41" s="11">
        <f t="shared" si="7"/>
        <v>3.4365309451515058E-2</v>
      </c>
      <c r="M41" s="5"/>
      <c r="N41" s="5"/>
      <c r="O41" s="5"/>
      <c r="P41" s="5"/>
    </row>
    <row r="42" spans="1:16" x14ac:dyDescent="0.3">
      <c r="A42" s="5"/>
      <c r="B42" s="12">
        <v>37</v>
      </c>
      <c r="C42" s="13">
        <v>2001</v>
      </c>
      <c r="D42" s="36">
        <v>39241363</v>
      </c>
      <c r="E42" s="1">
        <f t="shared" si="0"/>
        <v>37746210.743228801</v>
      </c>
      <c r="F42" s="14">
        <f t="shared" si="1"/>
        <v>41123323.483000003</v>
      </c>
      <c r="G42" s="14">
        <f t="shared" si="2"/>
        <v>50148215.479999997</v>
      </c>
      <c r="H42" s="14">
        <f t="shared" si="3"/>
        <v>42378404</v>
      </c>
      <c r="I42" s="11">
        <f t="shared" si="4"/>
        <v>3.6552186089381156E-2</v>
      </c>
      <c r="J42" s="11">
        <f t="shared" si="5"/>
        <v>2.9404522130728639E-2</v>
      </c>
      <c r="K42" s="11">
        <f t="shared" si="6"/>
        <v>3.2535273994300118E-2</v>
      </c>
      <c r="L42" s="11">
        <f t="shared" si="7"/>
        <v>3.3922019337948806E-2</v>
      </c>
      <c r="M42" s="5"/>
      <c r="N42" s="5"/>
      <c r="O42" s="5"/>
      <c r="P42" s="5"/>
    </row>
    <row r="43" spans="1:16" x14ac:dyDescent="0.3">
      <c r="A43" s="5"/>
      <c r="B43" s="12">
        <v>38</v>
      </c>
      <c r="C43" s="13">
        <v>2002</v>
      </c>
      <c r="D43" s="36">
        <v>40848994</v>
      </c>
      <c r="E43" s="1">
        <f t="shared" si="0"/>
        <v>39125917.262484297</v>
      </c>
      <c r="F43" s="14">
        <f t="shared" si="1"/>
        <v>42391566.208000004</v>
      </c>
      <c r="G43" s="14">
        <f t="shared" si="2"/>
        <v>51813987.519999996</v>
      </c>
      <c r="H43" s="14">
        <f t="shared" si="3"/>
        <v>43797428</v>
      </c>
      <c r="I43" s="11">
        <f t="shared" si="4"/>
        <v>3.6552186089381156E-2</v>
      </c>
      <c r="J43" s="11">
        <f t="shared" si="5"/>
        <v>3.0839986109689743E-2</v>
      </c>
      <c r="K43" s="11">
        <f t="shared" si="6"/>
        <v>3.3216975400935933E-2</v>
      </c>
      <c r="L43" s="11">
        <f t="shared" si="7"/>
        <v>3.3484602204462366E-2</v>
      </c>
      <c r="M43" s="5"/>
      <c r="N43" s="5"/>
      <c r="O43" s="5"/>
      <c r="P43" s="5"/>
    </row>
    <row r="44" spans="1:16" x14ac:dyDescent="0.3">
      <c r="A44" s="5"/>
      <c r="B44" s="12">
        <v>39</v>
      </c>
      <c r="C44" s="13">
        <v>2003</v>
      </c>
      <c r="D44" s="36">
        <v>41961262</v>
      </c>
      <c r="E44" s="1">
        <f t="shared" si="0"/>
        <v>40556055.071180351</v>
      </c>
      <c r="F44" s="14">
        <f t="shared" si="1"/>
        <v>43765018.522999994</v>
      </c>
      <c r="G44" s="14">
        <f t="shared" si="2"/>
        <v>53570536.039999999</v>
      </c>
      <c r="H44" s="14">
        <f t="shared" si="3"/>
        <v>45245080</v>
      </c>
      <c r="I44" s="11">
        <f t="shared" si="4"/>
        <v>3.6552186089381156E-2</v>
      </c>
      <c r="J44" s="11">
        <f t="shared" si="5"/>
        <v>3.2399187806861462E-2</v>
      </c>
      <c r="K44" s="11">
        <f t="shared" si="6"/>
        <v>3.3901048810844436E-2</v>
      </c>
      <c r="L44" s="11">
        <f t="shared" si="7"/>
        <v>3.3053356466502981E-2</v>
      </c>
      <c r="N44" s="5"/>
      <c r="O44" s="5"/>
      <c r="P44" s="5"/>
    </row>
    <row r="45" spans="1:16" x14ac:dyDescent="0.3">
      <c r="A45" s="5"/>
      <c r="B45" s="12">
        <v>40</v>
      </c>
      <c r="C45" s="13">
        <v>2004</v>
      </c>
      <c r="D45" s="36">
        <v>45406710</v>
      </c>
      <c r="E45" s="1">
        <f t="shared" si="0"/>
        <v>42038467.543193318</v>
      </c>
      <c r="F45" s="14">
        <f t="shared" si="1"/>
        <v>45255880</v>
      </c>
      <c r="G45" s="14">
        <f t="shared" si="2"/>
        <v>55423040</v>
      </c>
      <c r="H45" s="14">
        <f t="shared" si="3"/>
        <v>46721360</v>
      </c>
      <c r="I45" s="11">
        <f t="shared" si="4"/>
        <v>3.6552186089380934E-2</v>
      </c>
      <c r="J45" s="11">
        <f t="shared" si="5"/>
        <v>3.4065139860880222E-2</v>
      </c>
      <c r="K45" s="11">
        <f t="shared" si="6"/>
        <v>3.4580650053917195E-2</v>
      </c>
      <c r="L45" s="11">
        <f t="shared" si="7"/>
        <v>3.2628520051240839E-2</v>
      </c>
      <c r="M45" s="5"/>
      <c r="N45" s="5"/>
      <c r="O45" s="5"/>
      <c r="P45" s="5"/>
    </row>
    <row r="46" spans="1:16" x14ac:dyDescent="0.3">
      <c r="A46" s="5"/>
      <c r="B46" s="12">
        <v>41</v>
      </c>
      <c r="C46" s="13">
        <v>2005</v>
      </c>
      <c r="D46" s="36">
        <v>47809319</v>
      </c>
      <c r="E46" s="1">
        <f t="shared" si="0"/>
        <v>43575065.431744531</v>
      </c>
      <c r="F46" s="14">
        <f t="shared" si="1"/>
        <v>46876911.883000001</v>
      </c>
      <c r="G46" s="14">
        <f t="shared" si="2"/>
        <v>57376678.359999999</v>
      </c>
      <c r="H46" s="14">
        <f t="shared" si="3"/>
        <v>48226268</v>
      </c>
      <c r="I46" s="11">
        <f t="shared" si="4"/>
        <v>3.6552186089381156E-2</v>
      </c>
      <c r="J46" s="11">
        <f t="shared" si="5"/>
        <v>3.5819254492454933E-2</v>
      </c>
      <c r="K46" s="11">
        <f t="shared" si="6"/>
        <v>3.5249570575702771E-2</v>
      </c>
      <c r="L46" s="11">
        <f t="shared" si="7"/>
        <v>3.2210278125465619E-2</v>
      </c>
      <c r="M46" s="5"/>
      <c r="N46" s="5"/>
      <c r="O46" s="5"/>
      <c r="P46" s="5"/>
    </row>
    <row r="47" spans="1:16" x14ac:dyDescent="0.3">
      <c r="A47" s="5"/>
      <c r="B47" s="12">
        <v>42</v>
      </c>
      <c r="C47" s="13">
        <v>2006</v>
      </c>
      <c r="D47" s="36">
        <v>49914615</v>
      </c>
      <c r="E47" s="1">
        <f t="shared" si="0"/>
        <v>45167829.33226262</v>
      </c>
      <c r="F47" s="14">
        <f t="shared" si="1"/>
        <v>48641437.088</v>
      </c>
      <c r="G47" s="14">
        <f t="shared" si="2"/>
        <v>59436630.079999998</v>
      </c>
      <c r="H47" s="14">
        <f t="shared" si="3"/>
        <v>49759804</v>
      </c>
      <c r="I47" s="11">
        <f t="shared" si="4"/>
        <v>3.6552186089381156E-2</v>
      </c>
      <c r="J47" s="11">
        <f t="shared" si="5"/>
        <v>3.7641669088699148E-2</v>
      </c>
      <c r="K47" s="11">
        <f t="shared" si="6"/>
        <v>3.5902247722936931E-2</v>
      </c>
      <c r="L47" s="11">
        <f t="shared" si="7"/>
        <v>3.1798769915184044E-2</v>
      </c>
      <c r="M47" s="5"/>
      <c r="N47" s="5"/>
      <c r="O47" s="5"/>
      <c r="P47" s="5"/>
    </row>
    <row r="48" spans="1:16" x14ac:dyDescent="0.3">
      <c r="A48" s="5"/>
      <c r="B48" s="12">
        <v>43</v>
      </c>
      <c r="C48" s="13">
        <v>2007</v>
      </c>
      <c r="D48" s="36">
        <v>51007777</v>
      </c>
      <c r="E48" s="1">
        <f t="shared" si="0"/>
        <v>46818812.235268883</v>
      </c>
      <c r="F48" s="14">
        <f t="shared" si="1"/>
        <v>50563340.202999994</v>
      </c>
      <c r="G48" s="14">
        <f t="shared" si="2"/>
        <v>61608074.120000005</v>
      </c>
      <c r="H48" s="14">
        <f t="shared" si="3"/>
        <v>51321968</v>
      </c>
      <c r="I48" s="11">
        <f t="shared" si="4"/>
        <v>3.6552186089380934E-2</v>
      </c>
      <c r="J48" s="11">
        <f t="shared" si="5"/>
        <v>3.9511643365367055E-2</v>
      </c>
      <c r="K48" s="11">
        <f t="shared" si="6"/>
        <v>3.6533767763705649E-2</v>
      </c>
      <c r="L48" s="11">
        <f t="shared" si="7"/>
        <v>3.1394094719504828E-2</v>
      </c>
      <c r="M48" s="5"/>
      <c r="N48" s="5"/>
      <c r="O48" s="5"/>
      <c r="P48" s="5"/>
    </row>
    <row r="49" spans="1:16" x14ac:dyDescent="0.3">
      <c r="A49" s="5"/>
      <c r="B49" s="12">
        <v>44</v>
      </c>
      <c r="C49" s="13">
        <v>2008</v>
      </c>
      <c r="D49" s="37">
        <v>54250408</v>
      </c>
      <c r="E49" s="1">
        <f t="shared" si="0"/>
        <v>48530142.172576226</v>
      </c>
      <c r="F49" s="14">
        <f t="shared" si="1"/>
        <v>52657067.487999991</v>
      </c>
      <c r="G49" s="14">
        <f t="shared" si="2"/>
        <v>63896189.439999998</v>
      </c>
      <c r="H49" s="14">
        <f t="shared" si="3"/>
        <v>52912760</v>
      </c>
      <c r="I49" s="11">
        <f>+E49/E48-1</f>
        <v>3.6552186089381156E-2</v>
      </c>
      <c r="J49" s="11">
        <f t="shared" si="5"/>
        <v>4.1408009767435638E-2</v>
      </c>
      <c r="K49" s="11">
        <f t="shared" si="6"/>
        <v>3.7139861173767663E-2</v>
      </c>
      <c r="L49" s="11">
        <f t="shared" si="7"/>
        <v>3.0996317210594926E-2</v>
      </c>
      <c r="M49" s="5"/>
      <c r="N49" s="5"/>
      <c r="O49" s="5"/>
      <c r="P49" s="5"/>
    </row>
    <row r="50" spans="1:16" x14ac:dyDescent="0.3">
      <c r="A50" s="5"/>
      <c r="B50" s="12">
        <v>45</v>
      </c>
      <c r="C50" s="13">
        <v>2009</v>
      </c>
      <c r="D50" s="37">
        <v>54557732</v>
      </c>
      <c r="E50" s="1">
        <f t="shared" si="0"/>
        <v>50304024.960212365</v>
      </c>
      <c r="F50" s="14">
        <f t="shared" si="1"/>
        <v>54937626.875</v>
      </c>
      <c r="G50" s="14">
        <f t="shared" si="2"/>
        <v>66306155</v>
      </c>
      <c r="H50" s="14">
        <f t="shared" si="3"/>
        <v>54532180</v>
      </c>
      <c r="I50" s="11">
        <f t="shared" ref="I50:I83" si="8">+E50/E49-1</f>
        <v>3.6552186089381378E-2</v>
      </c>
      <c r="J50" s="11">
        <f t="shared" si="5"/>
        <v>4.3309654255238028E-2</v>
      </c>
      <c r="K50" s="11">
        <f t="shared" si="6"/>
        <v>3.7716890179546825E-2</v>
      </c>
      <c r="L50" s="11">
        <f t="shared" si="7"/>
        <v>3.0605472101625342E-2</v>
      </c>
      <c r="M50" s="2"/>
      <c r="N50" s="2"/>
      <c r="O50" s="5"/>
      <c r="P50" s="5"/>
    </row>
    <row r="51" spans="1:16" x14ac:dyDescent="0.3">
      <c r="A51" s="5"/>
      <c r="B51" s="12">
        <v>46</v>
      </c>
      <c r="C51" s="13">
        <v>2010</v>
      </c>
      <c r="D51" s="37">
        <v>56481055</v>
      </c>
      <c r="E51" s="1">
        <f t="shared" si="0"/>
        <v>52142747.04160291</v>
      </c>
      <c r="F51" s="14">
        <f t="shared" si="1"/>
        <v>57420587.96800001</v>
      </c>
      <c r="G51" s="14">
        <f t="shared" si="2"/>
        <v>68843149.75999999</v>
      </c>
      <c r="H51" s="14">
        <f t="shared" si="3"/>
        <v>56180228</v>
      </c>
      <c r="I51" s="11">
        <f t="shared" si="8"/>
        <v>3.6552186089380934E-2</v>
      </c>
      <c r="J51" s="11">
        <f t="shared" si="5"/>
        <v>4.5196001979654232E-2</v>
      </c>
      <c r="K51" s="11">
        <f t="shared" si="6"/>
        <v>3.826182893579011E-2</v>
      </c>
      <c r="L51" s="11">
        <f t="shared" si="7"/>
        <v>3.0221568255661246E-2</v>
      </c>
      <c r="M51" s="15"/>
      <c r="N51" s="2"/>
      <c r="O51" s="5"/>
      <c r="P51" s="5"/>
    </row>
    <row r="52" spans="1:16" x14ac:dyDescent="0.3">
      <c r="A52" s="5"/>
      <c r="B52" s="12">
        <v>47</v>
      </c>
      <c r="C52" s="38">
        <v>2011</v>
      </c>
      <c r="D52" s="39">
        <v>60925064</v>
      </c>
      <c r="E52" s="1">
        <f t="shared" si="0"/>
        <v>54048678.434679098</v>
      </c>
      <c r="F52" s="14">
        <f t="shared" si="1"/>
        <v>60122082.042999983</v>
      </c>
      <c r="G52" s="14">
        <f t="shared" si="2"/>
        <v>71512352.679999992</v>
      </c>
      <c r="H52" s="14">
        <f t="shared" si="3"/>
        <v>57856904</v>
      </c>
      <c r="I52" s="11">
        <f t="shared" si="8"/>
        <v>3.6552186089380934E-2</v>
      </c>
      <c r="J52" s="11">
        <f t="shared" si="5"/>
        <v>4.7047481932882551E-2</v>
      </c>
      <c r="K52" s="11">
        <f t="shared" si="6"/>
        <v>3.8772237024385703E-2</v>
      </c>
      <c r="L52" s="11">
        <f t="shared" si="7"/>
        <v>2.9844592300337425E-2</v>
      </c>
      <c r="M52" s="8"/>
      <c r="N52" s="2"/>
      <c r="O52" s="5"/>
      <c r="P52" s="5"/>
    </row>
    <row r="53" spans="1:16" x14ac:dyDescent="0.3">
      <c r="A53" s="5"/>
      <c r="B53" s="12">
        <v>48</v>
      </c>
      <c r="C53" s="13">
        <v>2012</v>
      </c>
      <c r="D53" s="39">
        <v>64362433</v>
      </c>
      <c r="E53" s="1">
        <f t="shared" si="0"/>
        <v>56024275.786708608</v>
      </c>
      <c r="F53" s="14">
        <f t="shared" si="1"/>
        <v>63058802.047999993</v>
      </c>
      <c r="G53" s="14">
        <f t="shared" si="2"/>
        <v>74318942.719999999</v>
      </c>
      <c r="H53" s="14">
        <f t="shared" si="3"/>
        <v>59562208</v>
      </c>
      <c r="I53" s="11">
        <f t="shared" si="8"/>
        <v>3.6552186089381156E-2</v>
      </c>
      <c r="J53" s="11">
        <f t="shared" si="5"/>
        <v>4.8845946534247453E-2</v>
      </c>
      <c r="K53" s="11">
        <f t="shared" si="6"/>
        <v>3.9246227187613281E-2</v>
      </c>
      <c r="L53" s="11">
        <f t="shared" si="7"/>
        <v>2.9474511805885673E-2</v>
      </c>
      <c r="M53" s="6"/>
      <c r="N53" s="2"/>
      <c r="O53" s="5"/>
      <c r="P53" s="5"/>
    </row>
    <row r="54" spans="1:16" x14ac:dyDescent="0.3">
      <c r="A54" s="5"/>
      <c r="B54" s="12">
        <v>49</v>
      </c>
      <c r="C54" s="38">
        <v>2013</v>
      </c>
      <c r="D54" s="39">
        <v>67546128</v>
      </c>
      <c r="E54" s="1">
        <f t="shared" si="0"/>
        <v>58072085.54078719</v>
      </c>
      <c r="F54" s="14">
        <f t="shared" si="1"/>
        <v>66248002.603000015</v>
      </c>
      <c r="G54" s="14">
        <f t="shared" si="2"/>
        <v>77268098.840000004</v>
      </c>
      <c r="H54" s="14">
        <f t="shared" si="3"/>
        <v>61296140</v>
      </c>
      <c r="I54" s="11">
        <f t="shared" si="8"/>
        <v>3.6552186089381156E-2</v>
      </c>
      <c r="J54" s="11">
        <f t="shared" si="5"/>
        <v>5.0575026030028614E-2</v>
      </c>
      <c r="K54" s="11">
        <f t="shared" si="6"/>
        <v>3.9682428356268229E-2</v>
      </c>
      <c r="L54" s="11">
        <f t="shared" si="7"/>
        <v>2.911127807753533E-2</v>
      </c>
      <c r="M54" s="6"/>
      <c r="N54" s="2"/>
      <c r="O54" s="5"/>
      <c r="P54" s="5"/>
    </row>
    <row r="55" spans="1:16" x14ac:dyDescent="0.3">
      <c r="A55" s="5"/>
      <c r="B55" s="12">
        <v>50</v>
      </c>
      <c r="C55" s="13">
        <v>2014</v>
      </c>
      <c r="D55" s="39">
        <v>70243048</v>
      </c>
      <c r="E55" s="1">
        <f t="shared" si="0"/>
        <v>60194747.218072511</v>
      </c>
      <c r="F55" s="14">
        <f t="shared" si="1"/>
        <v>69707500</v>
      </c>
      <c r="G55" s="14">
        <f t="shared" si="2"/>
        <v>80365000</v>
      </c>
      <c r="H55" s="14">
        <f t="shared" si="3"/>
        <v>63058700</v>
      </c>
      <c r="I55" s="11">
        <f t="shared" si="8"/>
        <v>3.6552186089381378E-2</v>
      </c>
      <c r="J55" s="11">
        <f t="shared" si="5"/>
        <v>5.2220403047190445E-2</v>
      </c>
      <c r="K55" s="11">
        <f t="shared" si="6"/>
        <v>4.007994510661872E-2</v>
      </c>
      <c r="L55" s="11">
        <f t="shared" si="7"/>
        <v>2.8754828607478355E-2</v>
      </c>
      <c r="M55" s="6"/>
      <c r="N55" s="2"/>
      <c r="O55" s="5"/>
      <c r="P55" s="5"/>
    </row>
    <row r="56" spans="1:16" x14ac:dyDescent="0.3">
      <c r="A56" s="5"/>
      <c r="B56" s="12">
        <v>51</v>
      </c>
      <c r="C56" s="38">
        <v>2015</v>
      </c>
      <c r="D56" s="39">
        <v>70353852</v>
      </c>
      <c r="E56" s="1">
        <f t="shared" si="0"/>
        <v>62394996.819990739</v>
      </c>
      <c r="F56" s="14">
        <f t="shared" si="1"/>
        <v>73455672.203000009</v>
      </c>
      <c r="G56" s="14">
        <f t="shared" si="2"/>
        <v>83614825.159999996</v>
      </c>
      <c r="H56" s="14">
        <f t="shared" si="3"/>
        <v>64849888</v>
      </c>
      <c r="I56" s="11">
        <f t="shared" si="8"/>
        <v>3.6552186089380934E-2</v>
      </c>
      <c r="J56" s="11">
        <f t="shared" si="5"/>
        <v>5.3769998967112764E-2</v>
      </c>
      <c r="K56" s="11">
        <f t="shared" si="6"/>
        <v>4.0438314689230426E-2</v>
      </c>
      <c r="L56" s="11">
        <f t="shared" si="7"/>
        <v>2.8405089226387403E-2</v>
      </c>
      <c r="M56" s="6"/>
      <c r="N56" s="2"/>
      <c r="O56" s="5"/>
      <c r="P56" s="5"/>
    </row>
    <row r="57" spans="1:16" x14ac:dyDescent="0.3">
      <c r="A57" s="5"/>
      <c r="B57" s="12">
        <v>52</v>
      </c>
      <c r="C57" s="13">
        <v>2016</v>
      </c>
      <c r="D57" s="39">
        <v>85056519.293311492</v>
      </c>
      <c r="E57" s="1">
        <f t="shared" si="0"/>
        <v>64675670.354801387</v>
      </c>
      <c r="F57" s="14">
        <f t="shared" si="1"/>
        <v>77511458.84799999</v>
      </c>
      <c r="G57" s="14">
        <f t="shared" si="2"/>
        <v>87022753.280000001</v>
      </c>
      <c r="H57" s="14">
        <f t="shared" si="3"/>
        <v>66669704</v>
      </c>
      <c r="I57" s="11">
        <f t="shared" si="8"/>
        <v>3.6552186089381156E-2</v>
      </c>
      <c r="J57" s="11">
        <f t="shared" si="5"/>
        <v>5.5214070246223157E-2</v>
      </c>
      <c r="K57" s="11">
        <f t="shared" si="6"/>
        <v>4.0757462728395533E-2</v>
      </c>
      <c r="L57" s="11">
        <f t="shared" si="7"/>
        <v>2.8061975989842836E-2</v>
      </c>
      <c r="M57" s="6"/>
      <c r="N57" s="2"/>
      <c r="O57" s="5"/>
      <c r="P57" s="5"/>
    </row>
    <row r="58" spans="1:16" x14ac:dyDescent="0.3">
      <c r="A58" s="5"/>
      <c r="B58" s="12">
        <v>53</v>
      </c>
      <c r="C58" s="38">
        <v>2017</v>
      </c>
      <c r="D58" s="39">
        <v>87606643.822067663</v>
      </c>
      <c r="E58" s="1">
        <f t="shared" si="0"/>
        <v>67039707.493065551</v>
      </c>
      <c r="F58" s="14">
        <f t="shared" si="1"/>
        <v>81894361.243000001</v>
      </c>
      <c r="G58" s="14">
        <f t="shared" si="2"/>
        <v>90593963.319999993</v>
      </c>
      <c r="H58" s="14">
        <f t="shared" si="3"/>
        <v>68518148</v>
      </c>
      <c r="I58" s="11">
        <f t="shared" si="8"/>
        <v>3.6552186089380934E-2</v>
      </c>
      <c r="J58" s="11">
        <f t="shared" si="5"/>
        <v>5.6545218734624481E-2</v>
      </c>
      <c r="K58" s="11">
        <f t="shared" si="6"/>
        <v>4.1037658605324046E-2</v>
      </c>
      <c r="L58" s="11">
        <f t="shared" si="7"/>
        <v>2.7725396830920346E-2</v>
      </c>
      <c r="M58" s="6"/>
      <c r="N58" s="2"/>
      <c r="O58" s="5"/>
      <c r="P58" s="5"/>
    </row>
    <row r="59" spans="1:16" x14ac:dyDescent="0.3">
      <c r="A59" s="5"/>
      <c r="B59" s="12">
        <v>54</v>
      </c>
      <c r="C59" s="13">
        <v>2018</v>
      </c>
      <c r="D59" s="40"/>
      <c r="E59" s="1">
        <f t="shared" si="0"/>
        <v>69490155.356729761</v>
      </c>
      <c r="F59" s="14">
        <f t="shared" si="1"/>
        <v>86624442.368000001</v>
      </c>
      <c r="G59" s="14">
        <f t="shared" si="2"/>
        <v>94333634.24000001</v>
      </c>
      <c r="H59" s="14">
        <f t="shared" si="3"/>
        <v>70395220</v>
      </c>
      <c r="I59" s="11">
        <f t="shared" si="8"/>
        <v>3.6552186089381156E-2</v>
      </c>
      <c r="J59" s="11">
        <f t="shared" si="5"/>
        <v>5.7758324910365033E-2</v>
      </c>
      <c r="K59" s="11">
        <f t="shared" si="6"/>
        <v>4.1279471423394831E-2</v>
      </c>
      <c r="L59" s="11">
        <f t="shared" si="7"/>
        <v>2.7395253006546438E-2</v>
      </c>
      <c r="M59" s="6"/>
      <c r="N59" s="2"/>
      <c r="O59" s="5"/>
      <c r="P59" s="5"/>
    </row>
    <row r="60" spans="1:16" x14ac:dyDescent="0.3">
      <c r="A60" s="5"/>
      <c r="B60" s="12">
        <v>55</v>
      </c>
      <c r="C60" s="38">
        <v>2019</v>
      </c>
      <c r="D60" s="39"/>
      <c r="E60" s="1">
        <f t="shared" si="0"/>
        <v>72030172.446708962</v>
      </c>
      <c r="F60" s="14">
        <f t="shared" si="1"/>
        <v>91722326.875</v>
      </c>
      <c r="G60" s="14">
        <f t="shared" si="2"/>
        <v>98246945</v>
      </c>
      <c r="H60" s="14">
        <f t="shared" si="3"/>
        <v>72300920</v>
      </c>
      <c r="I60" s="11">
        <f t="shared" si="8"/>
        <v>3.6552186089381378E-2</v>
      </c>
      <c r="J60" s="11">
        <f t="shared" si="5"/>
        <v>5.8850416437234321E-2</v>
      </c>
      <c r="K60" s="11">
        <f t="shared" si="6"/>
        <v>4.1483727320882124E-2</v>
      </c>
      <c r="L60" s="11">
        <f t="shared" si="7"/>
        <v>2.707144036200182E-2</v>
      </c>
      <c r="M60" s="6"/>
      <c r="N60" s="2"/>
      <c r="O60" s="5"/>
      <c r="P60" s="5"/>
    </row>
    <row r="61" spans="1:16" x14ac:dyDescent="0.3">
      <c r="A61" s="5"/>
      <c r="B61" s="12">
        <v>56</v>
      </c>
      <c r="C61" s="13">
        <v>2020</v>
      </c>
      <c r="D61" s="2"/>
      <c r="E61" s="1">
        <f t="shared" si="0"/>
        <v>74663032.714031279</v>
      </c>
      <c r="F61" s="14">
        <f t="shared" si="1"/>
        <v>97209201.08799997</v>
      </c>
      <c r="G61" s="14">
        <f t="shared" si="2"/>
        <v>102339074.56</v>
      </c>
      <c r="H61" s="14">
        <f t="shared" si="3"/>
        <v>74235248</v>
      </c>
      <c r="I61" s="11">
        <f t="shared" si="8"/>
        <v>3.6552186089381156E-2</v>
      </c>
      <c r="J61" s="11">
        <f t="shared" si="5"/>
        <v>5.9820486461028555E-2</v>
      </c>
      <c r="K61" s="11">
        <f t="shared" si="6"/>
        <v>4.1651468755593335E-2</v>
      </c>
      <c r="L61" s="11">
        <f t="shared" si="7"/>
        <v>2.6753850435098148E-2</v>
      </c>
      <c r="M61" s="2"/>
      <c r="N61" s="2"/>
      <c r="O61" s="5"/>
      <c r="P61" s="5"/>
    </row>
    <row r="62" spans="1:16" x14ac:dyDescent="0.3">
      <c r="A62" s="5"/>
      <c r="B62" s="12">
        <v>57</v>
      </c>
      <c r="C62" s="38">
        <v>2021</v>
      </c>
      <c r="D62" s="2"/>
      <c r="E62" s="1">
        <f t="shared" si="0"/>
        <v>77392129.779792085</v>
      </c>
      <c r="F62" s="14">
        <f t="shared" si="1"/>
        <v>103106813.00300002</v>
      </c>
      <c r="G62" s="14">
        <f t="shared" si="2"/>
        <v>106615201.88</v>
      </c>
      <c r="H62" s="14">
        <f t="shared" si="3"/>
        <v>76198204</v>
      </c>
      <c r="I62" s="11">
        <f t="shared" si="8"/>
        <v>3.6552186089380934E-2</v>
      </c>
      <c r="J62" s="11">
        <f t="shared" si="5"/>
        <v>6.0669276663030569E-2</v>
      </c>
      <c r="K62" s="11">
        <f t="shared" si="6"/>
        <v>4.1783916244942709E-2</v>
      </c>
      <c r="L62" s="11">
        <f t="shared" si="7"/>
        <v>2.6442371419032717E-2</v>
      </c>
      <c r="M62" s="25"/>
      <c r="N62" s="2"/>
      <c r="O62" s="5"/>
      <c r="P62" s="5"/>
    </row>
    <row r="63" spans="1:16" x14ac:dyDescent="0.3">
      <c r="A63" s="5"/>
      <c r="B63" s="12">
        <v>58</v>
      </c>
      <c r="C63" s="13">
        <v>2022</v>
      </c>
      <c r="D63" s="2"/>
      <c r="E63" s="1">
        <f t="shared" si="0"/>
        <v>80220981.3093566</v>
      </c>
      <c r="F63" s="14">
        <f t="shared" si="1"/>
        <v>109437472.28800002</v>
      </c>
      <c r="G63" s="14">
        <f t="shared" si="2"/>
        <v>111080505.91999999</v>
      </c>
      <c r="H63" s="14">
        <f t="shared" si="3"/>
        <v>78189788</v>
      </c>
      <c r="I63" s="11">
        <f t="shared" si="8"/>
        <v>3.6552186089381378E-2</v>
      </c>
      <c r="J63" s="11">
        <f t="shared" si="5"/>
        <v>6.139903950688308E-2</v>
      </c>
      <c r="K63" s="11">
        <f t="shared" si="6"/>
        <v>4.1882432910701484E-2</v>
      </c>
      <c r="L63" s="11">
        <f t="shared" si="7"/>
        <v>2.6136889000690777E-2</v>
      </c>
      <c r="M63" s="2"/>
      <c r="N63" s="2"/>
      <c r="O63" s="5"/>
      <c r="P63" s="5"/>
    </row>
    <row r="64" spans="1:16" x14ac:dyDescent="0.3">
      <c r="A64" s="5"/>
      <c r="B64" s="12">
        <v>59</v>
      </c>
      <c r="C64" s="38">
        <v>2023</v>
      </c>
      <c r="D64" s="2"/>
      <c r="E64" s="1">
        <f t="shared" si="0"/>
        <v>83153233.546448946</v>
      </c>
      <c r="F64" s="14">
        <f t="shared" si="1"/>
        <v>116224050.28299999</v>
      </c>
      <c r="G64" s="14">
        <f t="shared" si="2"/>
        <v>115740165.63999999</v>
      </c>
      <c r="H64" s="14">
        <f t="shared" si="3"/>
        <v>80210000</v>
      </c>
      <c r="I64" s="11">
        <f t="shared" si="8"/>
        <v>3.6552186089380934E-2</v>
      </c>
      <c r="J64" s="11">
        <f t="shared" si="5"/>
        <v>6.2013292642031592E-2</v>
      </c>
      <c r="K64" s="11">
        <f t="shared" si="6"/>
        <v>4.1948492054545428E-2</v>
      </c>
      <c r="L64" s="11">
        <f t="shared" si="7"/>
        <v>2.5837287089204075E-2</v>
      </c>
      <c r="M64" s="2"/>
      <c r="N64" s="2"/>
      <c r="O64" s="5"/>
      <c r="P64" s="5"/>
    </row>
    <row r="65" spans="1:16" x14ac:dyDescent="0.3">
      <c r="A65" s="5"/>
      <c r="B65" s="12">
        <v>60</v>
      </c>
      <c r="C65" s="13">
        <v>2024</v>
      </c>
      <c r="D65" s="2"/>
      <c r="E65" s="1">
        <f t="shared" si="0"/>
        <v>86192666.012972504</v>
      </c>
      <c r="F65" s="14">
        <f t="shared" si="1"/>
        <v>123489980</v>
      </c>
      <c r="G65" s="14">
        <f t="shared" si="2"/>
        <v>120599360</v>
      </c>
      <c r="H65" s="14">
        <f t="shared" si="3"/>
        <v>82258840</v>
      </c>
      <c r="I65" s="11">
        <f t="shared" si="8"/>
        <v>3.6552186089380934E-2</v>
      </c>
      <c r="J65" s="11">
        <f t="shared" si="5"/>
        <v>6.2516576382494193E-2</v>
      </c>
      <c r="K65" s="11">
        <f t="shared" si="6"/>
        <v>4.1983647881705277E-2</v>
      </c>
      <c r="L65" s="11">
        <f t="shared" si="7"/>
        <v>2.5543448447824524E-2</v>
      </c>
      <c r="M65" s="2"/>
      <c r="N65" s="2"/>
      <c r="O65" s="5"/>
      <c r="P65" s="5"/>
    </row>
    <row r="66" spans="1:16" x14ac:dyDescent="0.3">
      <c r="A66" s="5"/>
      <c r="B66" s="12">
        <v>61</v>
      </c>
      <c r="C66" s="38">
        <v>2025</v>
      </c>
      <c r="D66" s="2"/>
      <c r="E66" s="1">
        <f t="shared" si="0"/>
        <v>89343196.380618557</v>
      </c>
      <c r="F66" s="14">
        <f t="shared" si="1"/>
        <v>131259256.12299997</v>
      </c>
      <c r="G66" s="14">
        <f t="shared" si="2"/>
        <v>125663267.95999998</v>
      </c>
      <c r="H66" s="14">
        <f t="shared" si="3"/>
        <v>84336308</v>
      </c>
      <c r="I66" s="11">
        <f t="shared" si="8"/>
        <v>3.6552186089381156E-2</v>
      </c>
      <c r="J66" s="11">
        <f t="shared" si="5"/>
        <v>6.2914222862453739E-2</v>
      </c>
      <c r="K66" s="11">
        <f t="shared" si="6"/>
        <v>4.1989509397064584E-2</v>
      </c>
      <c r="L66" s="11">
        <f t="shared" si="7"/>
        <v>2.5255255240652641E-2</v>
      </c>
      <c r="M66" s="2"/>
      <c r="N66" s="2"/>
      <c r="O66" s="5"/>
      <c r="P66" s="5"/>
    </row>
    <row r="67" spans="1:16" x14ac:dyDescent="0.3">
      <c r="A67" s="5"/>
      <c r="B67" s="12">
        <v>62</v>
      </c>
      <c r="C67" s="13">
        <v>2026</v>
      </c>
      <c r="D67" s="2"/>
      <c r="E67" s="1">
        <f t="shared" si="0"/>
        <v>92608885.520543039</v>
      </c>
      <c r="F67" s="14">
        <f t="shared" si="1"/>
        <v>139556435.00800002</v>
      </c>
      <c r="G67" s="14">
        <f t="shared" si="2"/>
        <v>130937068.47999999</v>
      </c>
      <c r="H67" s="14">
        <f t="shared" si="3"/>
        <v>86442404</v>
      </c>
      <c r="I67" s="11">
        <f t="shared" si="8"/>
        <v>3.6552186089380934E-2</v>
      </c>
      <c r="J67" s="11">
        <f t="shared" si="5"/>
        <v>6.3212143128595466E-2</v>
      </c>
      <c r="K67" s="11">
        <f t="shared" si="6"/>
        <v>4.1967717421440343E-2</v>
      </c>
      <c r="L67" s="11">
        <f t="shared" si="7"/>
        <v>2.4972589504392406E-2</v>
      </c>
      <c r="M67" s="2"/>
      <c r="N67" s="2"/>
      <c r="O67" s="5"/>
      <c r="P67" s="5"/>
    </row>
    <row r="68" spans="1:16" x14ac:dyDescent="0.3">
      <c r="A68" s="5"/>
      <c r="B68" s="12">
        <v>63</v>
      </c>
      <c r="C68" s="38">
        <v>2027</v>
      </c>
      <c r="D68" s="2"/>
      <c r="E68" s="1">
        <f t="shared" si="0"/>
        <v>95993942.737620145</v>
      </c>
      <c r="F68" s="14">
        <f t="shared" si="1"/>
        <v>148406634.68300003</v>
      </c>
      <c r="G68" s="14">
        <f t="shared" si="2"/>
        <v>136425940.51999998</v>
      </c>
      <c r="H68" s="14">
        <f t="shared" si="3"/>
        <v>88577128</v>
      </c>
      <c r="I68" s="11">
        <f t="shared" si="8"/>
        <v>3.6552186089381378E-2</v>
      </c>
      <c r="J68" s="11">
        <f t="shared" si="5"/>
        <v>6.3416636248215141E-2</v>
      </c>
      <c r="K68" s="11">
        <f t="shared" si="6"/>
        <v>4.1919924615070991E-2</v>
      </c>
      <c r="L68" s="11">
        <f t="shared" si="7"/>
        <v>2.4695333554120014E-2</v>
      </c>
      <c r="M68" s="2"/>
      <c r="N68" s="2"/>
      <c r="O68" s="5"/>
      <c r="P68" s="5"/>
    </row>
    <row r="69" spans="1:16" x14ac:dyDescent="0.3">
      <c r="A69" s="5"/>
      <c r="B69" s="12">
        <v>64</v>
      </c>
      <c r="C69" s="13">
        <v>2028</v>
      </c>
      <c r="D69" s="2"/>
      <c r="E69" s="1">
        <f t="shared" si="0"/>
        <v>99502731.196019009</v>
      </c>
      <c r="F69" s="14">
        <f t="shared" si="1"/>
        <v>157835534.84799999</v>
      </c>
      <c r="G69" s="14">
        <f t="shared" si="2"/>
        <v>142135063.03999999</v>
      </c>
      <c r="H69" s="14">
        <f t="shared" si="3"/>
        <v>90740480</v>
      </c>
      <c r="I69" s="11">
        <f t="shared" si="8"/>
        <v>3.6552186089380934E-2</v>
      </c>
      <c r="J69" s="11">
        <f t="shared" si="5"/>
        <v>6.3534222611679736E-2</v>
      </c>
      <c r="K69" s="11">
        <f t="shared" si="6"/>
        <v>4.1847778349477949E-2</v>
      </c>
      <c r="L69" s="11">
        <f t="shared" si="7"/>
        <v>2.4423370330995509E-2</v>
      </c>
      <c r="M69" s="2"/>
      <c r="N69" s="2"/>
      <c r="O69" s="5"/>
      <c r="P69" s="5"/>
    </row>
    <row r="70" spans="1:16" x14ac:dyDescent="0.3">
      <c r="A70" s="5"/>
      <c r="B70" s="12">
        <v>65</v>
      </c>
      <c r="C70" s="38">
        <v>2029</v>
      </c>
      <c r="D70" s="2"/>
      <c r="E70" s="1">
        <f t="shared" si="0"/>
        <v>103139773.54309754</v>
      </c>
      <c r="F70" s="14">
        <f t="shared" si="1"/>
        <v>167869376.875</v>
      </c>
      <c r="G70" s="14">
        <f t="shared" si="2"/>
        <v>148069615</v>
      </c>
      <c r="H70" s="14">
        <f t="shared" si="3"/>
        <v>92932460</v>
      </c>
      <c r="I70" s="11">
        <f t="shared" si="8"/>
        <v>3.6552186089380934E-2</v>
      </c>
      <c r="J70" s="11">
        <f t="shared" si="5"/>
        <v>6.3571502049033946E-2</v>
      </c>
      <c r="K70" s="11">
        <f t="shared" si="6"/>
        <v>4.1752906236302012E-2</v>
      </c>
      <c r="L70" s="11">
        <f t="shared" si="7"/>
        <v>2.4156583698918155E-2</v>
      </c>
      <c r="M70" s="2"/>
      <c r="N70" s="2"/>
      <c r="O70" s="5"/>
      <c r="P70" s="5"/>
    </row>
    <row r="71" spans="1:16" x14ac:dyDescent="0.3">
      <c r="A71" s="5"/>
      <c r="B71" s="12">
        <v>66</v>
      </c>
      <c r="C71" s="13">
        <v>2030</v>
      </c>
      <c r="D71" s="2"/>
      <c r="E71" s="1">
        <f t="shared" ref="E71:E83" si="9">(10000000)*EXP(0.0359*B71)</f>
        <v>106909757.7388615</v>
      </c>
      <c r="F71" s="14">
        <f t="shared" ref="F71:F83" si="10">(23.403*(B71)^4)-(1570.8*(B71)^3)+(28889*(B71)^2)+(791325*(B71))+(8000000)</f>
        <v>178534963.80799997</v>
      </c>
      <c r="G71" s="14">
        <f t="shared" ref="G71:G83" si="11">863.16*(B71)^3-53012*(B71)^2+2000000*(B71)+(5000000)</f>
        <v>154234775.35999998</v>
      </c>
      <c r="H71" s="14">
        <f t="shared" ref="H71:H82" si="12">14314*(B71)^2+345474*(B71)+(10000000)</f>
        <v>95153068</v>
      </c>
      <c r="I71" s="11">
        <f t="shared" si="8"/>
        <v>3.6552186089381378E-2</v>
      </c>
      <c r="J71" s="11">
        <f t="shared" si="5"/>
        <v>6.3535036178408166E-2</v>
      </c>
      <c r="K71" s="11">
        <f t="shared" si="6"/>
        <v>4.1636904100817551E-2</v>
      </c>
      <c r="L71" s="11">
        <f t="shared" si="7"/>
        <v>2.389485869630481E-2</v>
      </c>
      <c r="M71" s="5"/>
      <c r="N71" s="5"/>
      <c r="O71" s="5"/>
      <c r="P71" s="5"/>
    </row>
    <row r="72" spans="1:16" x14ac:dyDescent="0.3">
      <c r="A72" s="5"/>
      <c r="B72" s="12">
        <v>67</v>
      </c>
      <c r="C72" s="13">
        <v>2031</v>
      </c>
      <c r="D72" s="2"/>
      <c r="E72" s="1">
        <f t="shared" si="9"/>
        <v>110817543.09850301</v>
      </c>
      <c r="F72" s="14">
        <f t="shared" si="10"/>
        <v>189859660.36299998</v>
      </c>
      <c r="G72" s="14">
        <f t="shared" si="11"/>
        <v>160635723.07999998</v>
      </c>
      <c r="H72" s="14">
        <f t="shared" si="12"/>
        <v>97402304</v>
      </c>
      <c r="I72" s="11">
        <f t="shared" si="8"/>
        <v>3.6552186089380934E-2</v>
      </c>
      <c r="J72" s="11">
        <f t="shared" ref="J72:J83" si="13">+F72/F71-1</f>
        <v>6.3431253539664167E-2</v>
      </c>
      <c r="K72" s="11">
        <f t="shared" ref="K72:K83" si="14">+G72/G71-1</f>
        <v>4.1501326176664799E-2</v>
      </c>
      <c r="L72" s="11">
        <f t="shared" si="7"/>
        <v>2.3638081748451834E-2</v>
      </c>
      <c r="M72" s="5"/>
      <c r="N72" s="5"/>
      <c r="O72" s="5"/>
      <c r="P72" s="5"/>
    </row>
    <row r="73" spans="1:16" x14ac:dyDescent="0.3">
      <c r="A73" s="5"/>
      <c r="B73" s="12">
        <v>68</v>
      </c>
      <c r="C73" s="38">
        <v>2032</v>
      </c>
      <c r="D73" s="2"/>
      <c r="E73" s="1">
        <f t="shared" si="9"/>
        <v>114868166.55580752</v>
      </c>
      <c r="F73" s="14">
        <f t="shared" si="10"/>
        <v>201871392.92800003</v>
      </c>
      <c r="G73" s="14">
        <f t="shared" si="11"/>
        <v>167277637.12</v>
      </c>
      <c r="H73" s="14">
        <f t="shared" si="12"/>
        <v>99680168</v>
      </c>
      <c r="I73" s="11">
        <f t="shared" si="8"/>
        <v>3.6552186089381156E-2</v>
      </c>
      <c r="J73" s="11">
        <f t="shared" si="13"/>
        <v>6.3266375500906191E-2</v>
      </c>
      <c r="K73" s="11">
        <f t="shared" si="14"/>
        <v>4.1347677295243912E-2</v>
      </c>
      <c r="L73" s="11">
        <f t="shared" ref="L73:L79" si="15">+H73/H72-1</f>
        <v>2.3386140845292447E-2</v>
      </c>
      <c r="M73" s="5"/>
      <c r="N73" s="5"/>
      <c r="O73" s="5"/>
      <c r="P73" s="5"/>
    </row>
    <row r="74" spans="1:16" x14ac:dyDescent="0.3">
      <c r="A74" s="5"/>
      <c r="B74" s="12">
        <v>69</v>
      </c>
      <c r="C74" s="13">
        <v>2033</v>
      </c>
      <c r="D74" s="2"/>
      <c r="E74" s="1">
        <f t="shared" si="9"/>
        <v>119066849.1555014</v>
      </c>
      <c r="F74" s="14">
        <f t="shared" si="10"/>
        <v>214598649.56299996</v>
      </c>
      <c r="G74" s="14">
        <f t="shared" si="11"/>
        <v>174165696.44</v>
      </c>
      <c r="H74" s="14">
        <f t="shared" si="12"/>
        <v>101986660</v>
      </c>
      <c r="I74" s="11">
        <f t="shared" si="8"/>
        <v>3.6552186089380934E-2</v>
      </c>
      <c r="J74" s="11">
        <f t="shared" si="13"/>
        <v>6.3046360608108865E-2</v>
      </c>
      <c r="K74" s="11">
        <f t="shared" si="14"/>
        <v>4.1177406846431674E-2</v>
      </c>
      <c r="L74" s="11">
        <f t="shared" si="15"/>
        <v>2.3138925688809042E-2</v>
      </c>
      <c r="M74" s="5"/>
      <c r="N74" s="5"/>
      <c r="O74" s="5"/>
      <c r="P74" s="5"/>
    </row>
    <row r="75" spans="1:16" x14ac:dyDescent="0.3">
      <c r="A75" s="5"/>
      <c r="B75" s="12">
        <v>70</v>
      </c>
      <c r="C75" s="13">
        <v>2034</v>
      </c>
      <c r="D75" s="2"/>
      <c r="E75" s="1">
        <f t="shared" si="9"/>
        <v>123419002.78290954</v>
      </c>
      <c r="F75" s="14">
        <f t="shared" si="10"/>
        <v>228070480</v>
      </c>
      <c r="G75" s="14">
        <f t="shared" si="11"/>
        <v>181305080</v>
      </c>
      <c r="H75" s="14">
        <f t="shared" si="12"/>
        <v>104321780</v>
      </c>
      <c r="I75" s="11">
        <f t="shared" si="8"/>
        <v>3.6552186089380934E-2</v>
      </c>
      <c r="J75" s="11">
        <f t="shared" si="13"/>
        <v>6.2776864926380238E-2</v>
      </c>
      <c r="K75" s="11">
        <f t="shared" si="14"/>
        <v>4.0991904295341719E-2</v>
      </c>
      <c r="L75" s="11">
        <f t="shared" si="15"/>
        <v>2.2896327813853201E-2</v>
      </c>
      <c r="M75" s="5"/>
      <c r="N75" s="5"/>
      <c r="O75" s="5"/>
      <c r="P75" s="5"/>
    </row>
    <row r="76" spans="1:16" x14ac:dyDescent="0.3">
      <c r="A76" s="5"/>
      <c r="B76" s="12">
        <v>71</v>
      </c>
      <c r="C76" s="38">
        <v>2035</v>
      </c>
      <c r="D76" s="2"/>
      <c r="E76" s="1">
        <f t="shared" si="9"/>
        <v>127930237.13959633</v>
      </c>
      <c r="F76" s="14">
        <f t="shared" si="10"/>
        <v>242316495.64300001</v>
      </c>
      <c r="G76" s="14">
        <f t="shared" si="11"/>
        <v>188700966.75999999</v>
      </c>
      <c r="H76" s="14">
        <f t="shared" si="12"/>
        <v>106685528</v>
      </c>
      <c r="I76" s="11">
        <f t="shared" si="8"/>
        <v>3.6552186089381378E-2</v>
      </c>
      <c r="J76" s="11">
        <f t="shared" si="13"/>
        <v>6.2463215945351758E-2</v>
      </c>
      <c r="K76" s="11">
        <f t="shared" si="14"/>
        <v>4.0792496051406779E-2</v>
      </c>
      <c r="L76" s="11">
        <f t="shared" si="15"/>
        <v>2.2658240685693887E-2</v>
      </c>
      <c r="M76" s="5"/>
      <c r="N76" s="5"/>
      <c r="O76" s="5"/>
      <c r="P76" s="5"/>
    </row>
    <row r="77" spans="1:16" x14ac:dyDescent="0.3">
      <c r="A77" s="5"/>
      <c r="B77" s="12">
        <v>72</v>
      </c>
      <c r="C77" s="13">
        <v>2036</v>
      </c>
      <c r="D77" s="2"/>
      <c r="E77" s="1">
        <f t="shared" si="9"/>
        <v>132606366.97398148</v>
      </c>
      <c r="F77" s="14">
        <f t="shared" si="10"/>
        <v>257366869.56799996</v>
      </c>
      <c r="G77" s="14">
        <f t="shared" si="11"/>
        <v>196358535.68000001</v>
      </c>
      <c r="H77" s="14">
        <f t="shared" si="12"/>
        <v>109077904</v>
      </c>
      <c r="I77" s="11">
        <f t="shared" si="8"/>
        <v>3.6552186089380934E-2</v>
      </c>
      <c r="J77" s="11">
        <f t="shared" si="13"/>
        <v>6.2110397746810264E-2</v>
      </c>
      <c r="K77" s="11">
        <f t="shared" si="14"/>
        <v>4.0580443500002339E-2</v>
      </c>
      <c r="L77" s="11">
        <f t="shared" si="15"/>
        <v>2.2424559777217468E-2</v>
      </c>
      <c r="M77" s="5"/>
      <c r="N77" s="5"/>
      <c r="O77" s="5"/>
      <c r="P77" s="5"/>
    </row>
    <row r="78" spans="1:16" x14ac:dyDescent="0.3">
      <c r="A78" s="5"/>
      <c r="B78" s="12">
        <v>73</v>
      </c>
      <c r="C78" s="13">
        <v>2037</v>
      </c>
      <c r="D78" s="2"/>
      <c r="E78" s="1">
        <f t="shared" si="9"/>
        <v>137453419.57625124</v>
      </c>
      <c r="F78" s="14">
        <f t="shared" si="10"/>
        <v>273252336.52299988</v>
      </c>
      <c r="G78" s="14">
        <f t="shared" si="11"/>
        <v>204282965.71999997</v>
      </c>
      <c r="H78" s="14">
        <f t="shared" si="12"/>
        <v>111498908</v>
      </c>
      <c r="I78" s="11">
        <f t="shared" si="8"/>
        <v>3.6552186089381378E-2</v>
      </c>
      <c r="J78" s="11">
        <f t="shared" si="13"/>
        <v>6.1723045323060832E-2</v>
      </c>
      <c r="K78" s="11">
        <f t="shared" si="14"/>
        <v>4.0356942022190312E-2</v>
      </c>
      <c r="L78" s="11">
        <f t="shared" si="15"/>
        <v>2.2195182628371724E-2</v>
      </c>
      <c r="M78" s="5"/>
      <c r="N78" s="5"/>
      <c r="O78" s="5"/>
      <c r="P78" s="5"/>
    </row>
    <row r="79" spans="1:16" x14ac:dyDescent="0.3">
      <c r="A79" s="5"/>
      <c r="B79" s="12">
        <v>74</v>
      </c>
      <c r="C79" s="38">
        <v>2038</v>
      </c>
      <c r="D79" s="2"/>
      <c r="E79" s="1">
        <f t="shared" si="9"/>
        <v>142477642.54722413</v>
      </c>
      <c r="F79" s="14">
        <f t="shared" si="10"/>
        <v>290004192.92799997</v>
      </c>
      <c r="G79" s="14">
        <f t="shared" si="11"/>
        <v>212479435.83999997</v>
      </c>
      <c r="H79" s="14">
        <f t="shared" si="12"/>
        <v>113948540</v>
      </c>
      <c r="I79" s="11">
        <f t="shared" si="8"/>
        <v>3.6552186089380934E-2</v>
      </c>
      <c r="J79" s="11">
        <f>+F79/F78-1</f>
        <v>6.1305446160714094E-2</v>
      </c>
      <c r="K79" s="11">
        <f t="shared" si="14"/>
        <v>4.012312084422387E-2</v>
      </c>
      <c r="L79" s="11">
        <f t="shared" si="15"/>
        <v>2.1970008890132009E-2</v>
      </c>
      <c r="M79" s="5"/>
      <c r="N79" s="5"/>
      <c r="O79" s="5"/>
      <c r="P79" s="5"/>
    </row>
    <row r="80" spans="1:16" x14ac:dyDescent="0.3">
      <c r="A80" s="5"/>
      <c r="B80" s="12">
        <v>75</v>
      </c>
      <c r="C80" s="13">
        <v>2039</v>
      </c>
      <c r="D80" s="2"/>
      <c r="E80" s="1">
        <f t="shared" si="9"/>
        <v>147685511.85118657</v>
      </c>
      <c r="F80" s="14">
        <f t="shared" si="10"/>
        <v>307654296.875</v>
      </c>
      <c r="G80" s="14">
        <f t="shared" si="11"/>
        <v>220953125</v>
      </c>
      <c r="H80" s="14">
        <f t="shared" si="12"/>
        <v>116426800</v>
      </c>
      <c r="I80" s="11">
        <f t="shared" si="8"/>
        <v>3.6552186089380934E-2</v>
      </c>
      <c r="J80" s="11">
        <f t="shared" si="13"/>
        <v>6.0861547444529762E-2</v>
      </c>
      <c r="K80" s="11">
        <f t="shared" si="14"/>
        <v>3.9880043574573643E-2</v>
      </c>
      <c r="L80" s="2"/>
      <c r="M80" s="5"/>
      <c r="N80" s="5"/>
      <c r="O80" s="5"/>
      <c r="P80" s="5"/>
    </row>
    <row r="81" spans="1:16" x14ac:dyDescent="0.3">
      <c r="A81" s="5"/>
      <c r="B81" s="12">
        <v>76</v>
      </c>
      <c r="C81" s="13">
        <v>2040</v>
      </c>
      <c r="D81" s="2"/>
      <c r="E81" s="1">
        <f t="shared" si="9"/>
        <v>153083740.16307667</v>
      </c>
      <c r="F81" s="14">
        <f t="shared" si="10"/>
        <v>326235068.12800002</v>
      </c>
      <c r="G81" s="14">
        <f t="shared" si="11"/>
        <v>229709212.15999997</v>
      </c>
      <c r="H81" s="14">
        <f t="shared" si="12"/>
        <v>118933688</v>
      </c>
      <c r="I81" s="11">
        <f t="shared" si="8"/>
        <v>3.6552186089381378E-2</v>
      </c>
      <c r="J81" s="11">
        <f t="shared" si="13"/>
        <v>6.0394967473993644E-2</v>
      </c>
      <c r="K81" s="11">
        <f t="shared" si="14"/>
        <v>3.962870930202933E-2</v>
      </c>
      <c r="L81" s="2"/>
      <c r="M81" s="5"/>
      <c r="N81" s="5"/>
      <c r="O81" s="5"/>
      <c r="P81" s="5"/>
    </row>
    <row r="82" spans="1:16" x14ac:dyDescent="0.3">
      <c r="A82" s="5"/>
      <c r="B82" s="12">
        <v>77</v>
      </c>
      <c r="C82" s="38">
        <v>2041</v>
      </c>
      <c r="D82" s="2"/>
      <c r="E82" s="1">
        <f t="shared" si="9"/>
        <v>158679285.52077588</v>
      </c>
      <c r="F82" s="14">
        <f t="shared" si="10"/>
        <v>345779488.12300003</v>
      </c>
      <c r="G82" s="14">
        <f t="shared" si="11"/>
        <v>238752876.27999997</v>
      </c>
      <c r="H82" s="14">
        <f t="shared" si="12"/>
        <v>121469204</v>
      </c>
      <c r="I82" s="11">
        <f t="shared" si="8"/>
        <v>3.6552186089380934E-2</v>
      </c>
      <c r="J82" s="11">
        <f t="shared" si="13"/>
        <v>5.9909010110867911E-2</v>
      </c>
      <c r="K82" s="11">
        <f t="shared" si="14"/>
        <v>3.9370054143500255E-2</v>
      </c>
      <c r="L82" s="2"/>
      <c r="M82" s="5"/>
      <c r="N82" s="5"/>
      <c r="O82" s="5"/>
      <c r="P82" s="5"/>
    </row>
    <row r="83" spans="1:16" x14ac:dyDescent="0.3">
      <c r="A83" s="5"/>
      <c r="B83" s="12">
        <v>78</v>
      </c>
      <c r="C83" s="13">
        <v>2042</v>
      </c>
      <c r="D83" s="2"/>
      <c r="E83" s="1">
        <f t="shared" si="9"/>
        <v>164479360.29366136</v>
      </c>
      <c r="F83" s="14">
        <f t="shared" si="10"/>
        <v>366321099.96799994</v>
      </c>
      <c r="G83" s="14">
        <f t="shared" si="11"/>
        <v>248089296.31999999</v>
      </c>
      <c r="H83" s="14"/>
      <c r="I83" s="11">
        <f t="shared" si="8"/>
        <v>3.6552186089381378E-2</v>
      </c>
      <c r="J83" s="11">
        <f t="shared" si="13"/>
        <v>5.9406681282647034E-2</v>
      </c>
      <c r="K83" s="11">
        <f t="shared" si="14"/>
        <v>3.9104953144315724E-2</v>
      </c>
      <c r="L83" s="2"/>
      <c r="M83" s="5"/>
      <c r="N83" s="5"/>
      <c r="O83" s="5"/>
      <c r="P83" s="5"/>
    </row>
    <row r="84" spans="1:16" s="10" customFormat="1" x14ac:dyDescent="0.3">
      <c r="B84" s="12">
        <v>79</v>
      </c>
      <c r="C84" s="38">
        <v>2043</v>
      </c>
      <c r="D84" s="2"/>
      <c r="E84" s="1">
        <f t="shared" ref="E84:E89" si="16">(10000000)*EXP(0.0359*B84)</f>
        <v>170491440.47897759</v>
      </c>
      <c r="F84" s="14">
        <f t="shared" ref="F84:F89" si="17">(23.403*(B84)^4)-(1570.8*(B84)^3)+(28889*(B84)^2)+(791325*(B84))+(8000000)</f>
        <v>387894008.44300008</v>
      </c>
      <c r="G84" s="14">
        <f t="shared" ref="G84:G89" si="18">863.16*(B84)^3-53012*(B84)^2+2000000*(B84)+(5000000)</f>
        <v>257723651.24000001</v>
      </c>
      <c r="H84" s="14">
        <f>14314*(B84)^2+345474*(B84)+(10000000)</f>
        <v>126626120</v>
      </c>
      <c r="I84" s="11">
        <f t="shared" ref="I84:K88" si="19">+E84/E83-1</f>
        <v>3.6552186089380934E-2</v>
      </c>
      <c r="J84" s="11">
        <f t="shared" si="19"/>
        <v>5.8890706751220767E-2</v>
      </c>
      <c r="K84" s="11">
        <f t="shared" si="19"/>
        <v>3.8834222446957334E-2</v>
      </c>
      <c r="L84" s="2"/>
    </row>
    <row r="85" spans="1:16" s="10" customFormat="1" x14ac:dyDescent="0.3">
      <c r="B85" s="12">
        <v>80</v>
      </c>
      <c r="C85" s="13">
        <v>2044</v>
      </c>
      <c r="D85" s="2"/>
      <c r="E85" s="1">
        <f t="shared" si="16"/>
        <v>176723275.3380118</v>
      </c>
      <c r="F85" s="14">
        <f t="shared" si="17"/>
        <v>410532880</v>
      </c>
      <c r="G85" s="14">
        <f t="shared" si="18"/>
        <v>267661120</v>
      </c>
      <c r="H85" s="14"/>
      <c r="I85" s="11">
        <f t="shared" si="19"/>
        <v>3.6552186089380934E-2</v>
      </c>
      <c r="J85" s="11">
        <f t="shared" si="19"/>
        <v>5.8363550516987717E-2</v>
      </c>
      <c r="K85" s="11">
        <f t="shared" si="19"/>
        <v>3.8558621656131775E-2</v>
      </c>
      <c r="L85" s="2"/>
    </row>
    <row r="86" spans="1:16" s="10" customFormat="1" x14ac:dyDescent="0.3">
      <c r="B86" s="12">
        <v>81</v>
      </c>
      <c r="C86" s="38">
        <v>2045</v>
      </c>
      <c r="D86" s="2"/>
      <c r="E86" s="1">
        <f t="shared" si="16"/>
        <v>183182897.38449177</v>
      </c>
      <c r="F86" s="14">
        <f t="shared" si="17"/>
        <v>434272942.76300001</v>
      </c>
      <c r="G86" s="14">
        <f t="shared" si="18"/>
        <v>277906881.56</v>
      </c>
      <c r="H86" s="14">
        <f>14314*(B86)^2+345474*(B86)+(10000000)</f>
        <v>131897548</v>
      </c>
      <c r="I86" s="11">
        <f t="shared" si="19"/>
        <v>3.6552186089381156E-2</v>
      </c>
      <c r="J86" s="11">
        <f t="shared" si="19"/>
        <v>5.7827433366604009E-2</v>
      </c>
      <c r="K86" s="11">
        <f t="shared" si="19"/>
        <v>3.8278856338940903E-2</v>
      </c>
      <c r="L86" s="2"/>
    </row>
    <row r="87" spans="1:16" s="10" customFormat="1" x14ac:dyDescent="0.3">
      <c r="B87" s="12">
        <v>82</v>
      </c>
      <c r="C87" s="13">
        <v>2046</v>
      </c>
      <c r="D87" s="2"/>
      <c r="E87" s="1">
        <f t="shared" si="16"/>
        <v>189878632.73808169</v>
      </c>
      <c r="F87" s="14">
        <f t="shared" si="17"/>
        <v>459149986.528</v>
      </c>
      <c r="G87" s="14">
        <f t="shared" si="18"/>
        <v>288466114.88</v>
      </c>
      <c r="H87" s="14"/>
      <c r="I87" s="11">
        <f t="shared" si="19"/>
        <v>3.6552186089380934E-2</v>
      </c>
      <c r="J87" s="11">
        <f t="shared" si="19"/>
        <v>5.728435118873243E-2</v>
      </c>
      <c r="K87" s="11">
        <f t="shared" si="19"/>
        <v>3.7995580608608526E-2</v>
      </c>
      <c r="L87" s="2"/>
    </row>
    <row r="88" spans="1:16" s="10" customFormat="1" x14ac:dyDescent="0.3">
      <c r="B88" s="12">
        <v>83</v>
      </c>
      <c r="C88" s="38">
        <v>2047</v>
      </c>
      <c r="D88" s="2"/>
      <c r="E88" s="1">
        <f t="shared" si="16"/>
        <v>196819111.85632133</v>
      </c>
      <c r="F88" s="14">
        <f t="shared" si="17"/>
        <v>485200362.76299989</v>
      </c>
      <c r="G88" s="14">
        <f t="shared" si="18"/>
        <v>299343998.91999996</v>
      </c>
      <c r="H88" s="14">
        <f>14314*(B88)^2+345474*(B88)+(10000000)</f>
        <v>137283488</v>
      </c>
      <c r="I88" s="11">
        <f t="shared" si="19"/>
        <v>3.6552186089381156E-2</v>
      </c>
      <c r="J88" s="11">
        <f t="shared" si="19"/>
        <v>5.6736092778718383E-2</v>
      </c>
      <c r="K88" s="11">
        <f t="shared" si="19"/>
        <v>3.7709399748823591E-2</v>
      </c>
      <c r="L88" s="2"/>
    </row>
    <row r="89" spans="1:16" s="10" customFormat="1" x14ac:dyDescent="0.3">
      <c r="B89" s="12">
        <v>84</v>
      </c>
      <c r="C89" s="38">
        <v>2048</v>
      </c>
      <c r="D89" s="2"/>
      <c r="E89" s="1">
        <f t="shared" si="16"/>
        <v>204013280.6588403</v>
      </c>
      <c r="F89" s="14">
        <f t="shared" si="17"/>
        <v>512460984.60799992</v>
      </c>
      <c r="G89" s="14">
        <f t="shared" si="18"/>
        <v>310545712.63999999</v>
      </c>
      <c r="H89" s="14">
        <f>14314*(B89)^2+345474*(B89)+(10000000)</f>
        <v>140019400</v>
      </c>
      <c r="I89" s="11">
        <f t="shared" ref="I89" si="20">+E89/E88-1</f>
        <v>3.6552186089381156E-2</v>
      </c>
      <c r="J89" s="11">
        <f t="shared" ref="J89" si="21">+F89/F88-1</f>
        <v>5.6184256932049648E-2</v>
      </c>
      <c r="K89" s="11">
        <f t="shared" ref="K89" si="22">+G89/G88-1</f>
        <v>3.7420872843332731E-2</v>
      </c>
      <c r="L89" s="2"/>
    </row>
    <row r="90" spans="1:16" s="10" customFormat="1" x14ac:dyDescent="0.3">
      <c r="B90" s="12"/>
      <c r="C90" s="13"/>
      <c r="D90" s="2"/>
      <c r="E90" s="1"/>
      <c r="F90" s="14"/>
      <c r="G90" s="14"/>
      <c r="H90" s="14"/>
      <c r="I90" s="11"/>
      <c r="J90" s="11"/>
      <c r="K90" s="11"/>
    </row>
    <row r="91" spans="1:16" x14ac:dyDescent="0.3">
      <c r="B91" s="5"/>
      <c r="C91" s="5"/>
      <c r="D91" s="5"/>
      <c r="E91" s="5"/>
      <c r="J91" s="5"/>
    </row>
    <row r="92" spans="1:16" x14ac:dyDescent="0.3">
      <c r="B92" s="5" t="s">
        <v>62</v>
      </c>
      <c r="C92" s="5"/>
      <c r="D92" s="5"/>
      <c r="E92" s="5"/>
      <c r="J92" s="5"/>
    </row>
    <row r="93" spans="1:16" x14ac:dyDescent="0.3">
      <c r="B93" s="5"/>
      <c r="C93" s="5"/>
      <c r="D93" s="5"/>
      <c r="E93" s="5"/>
      <c r="J93" s="5"/>
    </row>
  </sheetData>
  <mergeCells count="2">
    <mergeCell ref="B4:D4"/>
    <mergeCell ref="B2:L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V80"/>
  <sheetViews>
    <sheetView zoomScale="50" zoomScaleNormal="50" workbookViewId="0"/>
  </sheetViews>
  <sheetFormatPr baseColWidth="10" defaultColWidth="18.109375" defaultRowHeight="14.4" x14ac:dyDescent="0.3"/>
  <cols>
    <col min="1" max="1" width="18.109375" style="18"/>
    <col min="2" max="3" width="18.109375" style="19"/>
    <col min="4" max="16384" width="18.109375" style="18"/>
  </cols>
  <sheetData>
    <row r="2" spans="2:10" x14ac:dyDescent="0.3">
      <c r="B2" s="45" t="s">
        <v>51</v>
      </c>
      <c r="C2" s="46"/>
      <c r="D2" s="46"/>
      <c r="E2" s="46"/>
      <c r="F2" s="46"/>
      <c r="G2" s="46"/>
      <c r="H2" s="46"/>
    </row>
    <row r="4" spans="2:10" ht="15.6" x14ac:dyDescent="0.3">
      <c r="B4" s="43" t="s">
        <v>55</v>
      </c>
      <c r="C4" s="43"/>
      <c r="D4" s="44"/>
    </row>
    <row r="5" spans="2:10" ht="66.75" customHeight="1" x14ac:dyDescent="0.3">
      <c r="B5" s="28" t="s">
        <v>1</v>
      </c>
      <c r="C5" s="29" t="s">
        <v>0</v>
      </c>
      <c r="D5" s="29" t="s">
        <v>2</v>
      </c>
      <c r="E5" s="29" t="s">
        <v>52</v>
      </c>
      <c r="F5" s="29" t="s">
        <v>53</v>
      </c>
      <c r="G5" s="29" t="s">
        <v>14</v>
      </c>
      <c r="H5" s="29" t="s">
        <v>25</v>
      </c>
    </row>
    <row r="6" spans="2:10" x14ac:dyDescent="0.3">
      <c r="B6" s="20">
        <v>1</v>
      </c>
      <c r="C6" s="21">
        <v>1991</v>
      </c>
      <c r="D6" s="1">
        <v>52606</v>
      </c>
      <c r="E6" s="1">
        <f>90595*B6^0.6792</f>
        <v>90595</v>
      </c>
      <c r="F6" s="14">
        <f>18896*B6+259596</f>
        <v>278492</v>
      </c>
      <c r="G6" s="47" t="s">
        <v>54</v>
      </c>
      <c r="H6" s="48"/>
    </row>
    <row r="7" spans="2:10" x14ac:dyDescent="0.3">
      <c r="B7" s="20">
        <v>2</v>
      </c>
      <c r="C7" s="21">
        <v>1992</v>
      </c>
      <c r="D7" s="1">
        <v>105380</v>
      </c>
      <c r="E7" s="1">
        <f t="shared" ref="E7:E63" si="0">90595*B7^0.6792</f>
        <v>145065.38748180383</v>
      </c>
      <c r="F7" s="14">
        <f t="shared" ref="F7:F63" si="1">18896*B7+259596</f>
        <v>297388</v>
      </c>
      <c r="G7" s="11">
        <f t="shared" ref="G7:G38" si="2">+E7/E6-1</f>
        <v>0.60125158653130772</v>
      </c>
      <c r="H7" s="11">
        <f t="shared" ref="H7:H38" si="3">+F7/F6-1</f>
        <v>6.7851141145885752E-2</v>
      </c>
    </row>
    <row r="8" spans="2:10" x14ac:dyDescent="0.3">
      <c r="B8" s="20">
        <v>3</v>
      </c>
      <c r="C8" s="21">
        <v>1993</v>
      </c>
      <c r="D8" s="1">
        <v>182092</v>
      </c>
      <c r="E8" s="1">
        <f t="shared" si="0"/>
        <v>191057.89367247265</v>
      </c>
      <c r="F8" s="14">
        <f t="shared" si="1"/>
        <v>316284</v>
      </c>
      <c r="G8" s="11">
        <f t="shared" si="2"/>
        <v>0.31704672623190588</v>
      </c>
      <c r="H8" s="11">
        <f t="shared" si="3"/>
        <v>6.3539887285297247E-2</v>
      </c>
    </row>
    <row r="9" spans="2:10" x14ac:dyDescent="0.3">
      <c r="B9" s="20">
        <v>4</v>
      </c>
      <c r="C9" s="21">
        <v>1994</v>
      </c>
      <c r="D9" s="1">
        <v>290199</v>
      </c>
      <c r="E9" s="1">
        <f t="shared" si="0"/>
        <v>232286.18185601736</v>
      </c>
      <c r="F9" s="14">
        <f t="shared" si="1"/>
        <v>335180</v>
      </c>
      <c r="G9" s="11">
        <f t="shared" si="2"/>
        <v>0.21578950438039302</v>
      </c>
      <c r="H9" s="11">
        <f t="shared" si="3"/>
        <v>5.9743774582337483E-2</v>
      </c>
    </row>
    <row r="10" spans="2:10" x14ac:dyDescent="0.3">
      <c r="B10" s="20">
        <v>5</v>
      </c>
      <c r="C10" s="21">
        <v>1995</v>
      </c>
      <c r="D10" s="1">
        <v>256209</v>
      </c>
      <c r="E10" s="1">
        <f t="shared" si="0"/>
        <v>270299.13523894822</v>
      </c>
      <c r="F10" s="14">
        <f t="shared" si="1"/>
        <v>354076</v>
      </c>
      <c r="G10" s="11">
        <f t="shared" si="2"/>
        <v>0.16364707138065238</v>
      </c>
      <c r="H10" s="11">
        <f t="shared" si="3"/>
        <v>5.6375678739781554E-2</v>
      </c>
    </row>
    <row r="11" spans="2:10" x14ac:dyDescent="0.3">
      <c r="B11" s="20">
        <v>6</v>
      </c>
      <c r="C11" s="21">
        <v>1996</v>
      </c>
      <c r="D11" s="1">
        <v>472243</v>
      </c>
      <c r="E11" s="1">
        <f t="shared" si="0"/>
        <v>305931.75536237669</v>
      </c>
      <c r="F11" s="14">
        <f t="shared" si="1"/>
        <v>372972</v>
      </c>
      <c r="G11" s="11">
        <f t="shared" si="2"/>
        <v>0.13182661532353301</v>
      </c>
      <c r="H11" s="11">
        <f t="shared" si="3"/>
        <v>5.3367073735582249E-2</v>
      </c>
    </row>
    <row r="12" spans="2:10" x14ac:dyDescent="0.3">
      <c r="B12" s="20">
        <v>7</v>
      </c>
      <c r="C12" s="21">
        <v>1997</v>
      </c>
      <c r="D12" s="1">
        <v>564097</v>
      </c>
      <c r="E12" s="1">
        <f t="shared" si="0"/>
        <v>339699.42997025681</v>
      </c>
      <c r="F12" s="14">
        <f t="shared" si="1"/>
        <v>391868</v>
      </c>
      <c r="G12" s="11">
        <f t="shared" si="2"/>
        <v>0.11037649415596706</v>
      </c>
      <c r="H12" s="11">
        <f t="shared" si="3"/>
        <v>5.0663320570981218E-2</v>
      </c>
    </row>
    <row r="13" spans="2:10" x14ac:dyDescent="0.3">
      <c r="B13" s="20">
        <v>8</v>
      </c>
      <c r="C13" s="21">
        <v>1998</v>
      </c>
      <c r="D13" s="1">
        <v>407673</v>
      </c>
      <c r="E13" s="1">
        <f t="shared" si="0"/>
        <v>371948.61722624779</v>
      </c>
      <c r="F13" s="14">
        <f t="shared" si="1"/>
        <v>410764</v>
      </c>
      <c r="G13" s="11">
        <f t="shared" si="2"/>
        <v>9.4934475629866677E-2</v>
      </c>
      <c r="H13" s="11">
        <f t="shared" si="3"/>
        <v>4.8220319087039609E-2</v>
      </c>
    </row>
    <row r="14" spans="2:10" x14ac:dyDescent="0.3">
      <c r="B14" s="20">
        <v>9</v>
      </c>
      <c r="C14" s="21">
        <v>1999</v>
      </c>
      <c r="D14" s="1">
        <v>465871</v>
      </c>
      <c r="E14" s="1">
        <f t="shared" si="0"/>
        <v>402926.41685039864</v>
      </c>
      <c r="F14" s="14">
        <f t="shared" si="1"/>
        <v>429660</v>
      </c>
      <c r="G14" s="11">
        <f t="shared" si="2"/>
        <v>8.3285158727469444E-2</v>
      </c>
      <c r="H14" s="11">
        <f t="shared" si="3"/>
        <v>4.6002083921667936E-2</v>
      </c>
    </row>
    <row r="15" spans="2:10" x14ac:dyDescent="0.3">
      <c r="B15" s="20">
        <v>10</v>
      </c>
      <c r="C15" s="21">
        <v>2000</v>
      </c>
      <c r="D15" s="1">
        <v>577226</v>
      </c>
      <c r="E15" s="1">
        <f t="shared" si="0"/>
        <v>432816.91913940659</v>
      </c>
      <c r="F15" s="14">
        <f t="shared" si="1"/>
        <v>448556</v>
      </c>
      <c r="G15" s="11">
        <f t="shared" si="2"/>
        <v>7.418352592182087E-2</v>
      </c>
      <c r="H15" s="11">
        <f t="shared" si="3"/>
        <v>4.3978960107992293E-2</v>
      </c>
      <c r="I15" s="2"/>
      <c r="J15" s="2"/>
    </row>
    <row r="16" spans="2:10" x14ac:dyDescent="0.3">
      <c r="B16" s="20">
        <v>11</v>
      </c>
      <c r="C16" s="21">
        <v>2001</v>
      </c>
      <c r="D16" s="1">
        <v>663487</v>
      </c>
      <c r="E16" s="1">
        <f t="shared" si="0"/>
        <v>461761.94751718082</v>
      </c>
      <c r="F16" s="14">
        <f t="shared" si="1"/>
        <v>467452</v>
      </c>
      <c r="G16" s="11">
        <f t="shared" si="2"/>
        <v>6.6875917039766364E-2</v>
      </c>
      <c r="H16" s="11">
        <f t="shared" si="3"/>
        <v>4.212628969404042E-2</v>
      </c>
      <c r="I16" s="2"/>
      <c r="J16" s="2"/>
    </row>
    <row r="17" spans="2:11" x14ac:dyDescent="0.3">
      <c r="B17" s="20">
        <v>12</v>
      </c>
      <c r="C17" s="21">
        <v>2002</v>
      </c>
      <c r="D17" s="1">
        <v>684364</v>
      </c>
      <c r="E17" s="1">
        <f t="shared" si="0"/>
        <v>489873.7086443138</v>
      </c>
      <c r="F17" s="14">
        <f t="shared" si="1"/>
        <v>486348</v>
      </c>
      <c r="G17" s="11">
        <f t="shared" si="2"/>
        <v>6.0879336806086704E-2</v>
      </c>
      <c r="H17" s="11">
        <f t="shared" si="3"/>
        <v>4.0423401761036537E-2</v>
      </c>
      <c r="I17" s="22"/>
      <c r="J17" s="2"/>
    </row>
    <row r="18" spans="2:11" x14ac:dyDescent="0.3">
      <c r="B18" s="20">
        <v>13</v>
      </c>
      <c r="C18" s="21">
        <v>2003</v>
      </c>
      <c r="D18" s="1">
        <v>806757</v>
      </c>
      <c r="E18" s="1">
        <f t="shared" si="0"/>
        <v>517242.91933577904</v>
      </c>
      <c r="F18" s="14">
        <f t="shared" si="1"/>
        <v>505244</v>
      </c>
      <c r="G18" s="11">
        <f t="shared" si="2"/>
        <v>5.5869931797742911E-2</v>
      </c>
      <c r="H18" s="11">
        <f t="shared" si="3"/>
        <v>3.885283788562921E-2</v>
      </c>
      <c r="I18" s="22"/>
      <c r="J18" s="2"/>
    </row>
    <row r="19" spans="2:11" x14ac:dyDescent="0.3">
      <c r="B19" s="20">
        <v>14</v>
      </c>
      <c r="C19" s="21">
        <v>2004</v>
      </c>
      <c r="D19" s="1">
        <v>432370</v>
      </c>
      <c r="E19" s="1">
        <f t="shared" si="0"/>
        <v>543944.25118365453</v>
      </c>
      <c r="F19" s="14">
        <f t="shared" si="1"/>
        <v>524140</v>
      </c>
      <c r="G19" s="11">
        <f t="shared" si="2"/>
        <v>5.1622421206198865E-2</v>
      </c>
      <c r="H19" s="11">
        <f t="shared" si="3"/>
        <v>3.7399751407240833E-2</v>
      </c>
      <c r="I19" s="22"/>
      <c r="J19" s="2"/>
      <c r="K19" s="2"/>
    </row>
    <row r="20" spans="2:11" x14ac:dyDescent="0.3">
      <c r="B20" s="20">
        <v>15</v>
      </c>
      <c r="C20" s="21">
        <v>2005</v>
      </c>
      <c r="D20" s="1">
        <v>545782</v>
      </c>
      <c r="E20" s="1">
        <f t="shared" si="0"/>
        <v>570040.10641033482</v>
      </c>
      <c r="F20" s="14">
        <f t="shared" si="1"/>
        <v>543036</v>
      </c>
      <c r="G20" s="11">
        <f t="shared" si="2"/>
        <v>4.7975238583539026E-2</v>
      </c>
      <c r="H20" s="11">
        <f t="shared" si="3"/>
        <v>3.6051436639065848E-2</v>
      </c>
      <c r="I20" s="22"/>
      <c r="J20" s="15"/>
      <c r="K20" s="2"/>
    </row>
    <row r="21" spans="2:11" x14ac:dyDescent="0.3">
      <c r="B21" s="20">
        <v>16</v>
      </c>
      <c r="C21" s="21">
        <v>2006</v>
      </c>
      <c r="D21" s="1">
        <v>702629</v>
      </c>
      <c r="E21" s="1">
        <f t="shared" si="0"/>
        <v>595583.31344165537</v>
      </c>
      <c r="F21" s="14">
        <f t="shared" si="1"/>
        <v>561932</v>
      </c>
      <c r="G21" s="11">
        <f t="shared" si="2"/>
        <v>4.4809491023660719E-2</v>
      </c>
      <c r="H21" s="11">
        <f t="shared" si="3"/>
        <v>3.4796956371216714E-2</v>
      </c>
      <c r="I21" s="22"/>
      <c r="J21" s="8"/>
      <c r="K21" s="2"/>
    </row>
    <row r="22" spans="2:11" x14ac:dyDescent="0.3">
      <c r="B22" s="20">
        <v>17</v>
      </c>
      <c r="C22" s="21">
        <v>2007</v>
      </c>
      <c r="D22" s="1">
        <v>693416</v>
      </c>
      <c r="E22" s="1">
        <f t="shared" si="0"/>
        <v>620619.09935618471</v>
      </c>
      <c r="F22" s="14">
        <f t="shared" si="1"/>
        <v>580828</v>
      </c>
      <c r="G22" s="11">
        <f t="shared" si="2"/>
        <v>4.2035741011373862E-2</v>
      </c>
      <c r="H22" s="11">
        <f t="shared" si="3"/>
        <v>3.362684452923137E-2</v>
      </c>
      <c r="I22" s="22"/>
      <c r="J22" s="6"/>
      <c r="K22" s="2"/>
    </row>
    <row r="23" spans="2:11" x14ac:dyDescent="0.3">
      <c r="B23" s="20">
        <v>18</v>
      </c>
      <c r="C23" s="21">
        <v>2008</v>
      </c>
      <c r="D23" s="1">
        <v>549429.98</v>
      </c>
      <c r="E23" s="1">
        <f t="shared" si="0"/>
        <v>645186.56423707574</v>
      </c>
      <c r="F23" s="14">
        <f t="shared" si="1"/>
        <v>599724</v>
      </c>
      <c r="G23" s="11">
        <f t="shared" si="2"/>
        <v>3.9585415444637118E-2</v>
      </c>
      <c r="H23" s="11">
        <f t="shared" si="3"/>
        <v>3.2532866872809096E-2</v>
      </c>
      <c r="I23" s="22"/>
      <c r="J23" s="6"/>
      <c r="K23" s="2"/>
    </row>
    <row r="24" spans="2:11" x14ac:dyDescent="0.3">
      <c r="B24" s="20">
        <v>19</v>
      </c>
      <c r="C24" s="21">
        <v>2009</v>
      </c>
      <c r="D24" s="1">
        <v>546494.07999999996</v>
      </c>
      <c r="E24" s="1">
        <f t="shared" si="0"/>
        <v>669319.80383006355</v>
      </c>
      <c r="F24" s="14">
        <f t="shared" si="1"/>
        <v>618620</v>
      </c>
      <c r="G24" s="11">
        <f t="shared" si="2"/>
        <v>3.7405056042239648E-2</v>
      </c>
      <c r="H24" s="11">
        <f t="shared" si="3"/>
        <v>3.1507826933722782E-2</v>
      </c>
      <c r="I24" s="22"/>
      <c r="J24" s="6"/>
      <c r="K24" s="2"/>
    </row>
    <row r="25" spans="2:11" x14ac:dyDescent="0.3">
      <c r="B25" s="20">
        <v>20</v>
      </c>
      <c r="C25" s="21">
        <v>2010</v>
      </c>
      <c r="D25" s="1">
        <v>468106.09</v>
      </c>
      <c r="E25" s="1">
        <f t="shared" si="0"/>
        <v>693048.7784495675</v>
      </c>
      <c r="F25" s="14">
        <f t="shared" si="1"/>
        <v>637516</v>
      </c>
      <c r="G25" s="11">
        <f t="shared" si="2"/>
        <v>3.5452371921044445E-2</v>
      </c>
      <c r="H25" s="11">
        <f t="shared" si="3"/>
        <v>3.0545407519963819E-2</v>
      </c>
      <c r="I25" s="22"/>
      <c r="J25" s="6"/>
      <c r="K25" s="2"/>
    </row>
    <row r="26" spans="2:11" x14ac:dyDescent="0.3">
      <c r="B26" s="20">
        <v>21</v>
      </c>
      <c r="C26" s="21">
        <v>2011</v>
      </c>
      <c r="D26" s="1">
        <v>609240.9</v>
      </c>
      <c r="E26" s="1">
        <f t="shared" si="0"/>
        <v>716399.99527409778</v>
      </c>
      <c r="F26" s="14">
        <f t="shared" si="1"/>
        <v>656412</v>
      </c>
      <c r="G26" s="11">
        <f t="shared" si="2"/>
        <v>3.3693467978934688E-2</v>
      </c>
      <c r="H26" s="11">
        <f t="shared" si="3"/>
        <v>2.9640040406829105E-2</v>
      </c>
      <c r="I26" s="2"/>
      <c r="J26" s="6"/>
      <c r="K26" s="2"/>
    </row>
    <row r="27" spans="2:11" x14ac:dyDescent="0.3">
      <c r="B27" s="20">
        <v>22</v>
      </c>
      <c r="C27" s="21">
        <v>2012</v>
      </c>
      <c r="D27" s="1">
        <v>648872.87</v>
      </c>
      <c r="E27" s="1">
        <f t="shared" si="0"/>
        <v>739397.05106167227</v>
      </c>
      <c r="F27" s="14">
        <f t="shared" si="1"/>
        <v>675308</v>
      </c>
      <c r="G27" s="11">
        <f t="shared" si="2"/>
        <v>3.2100859770072709E-2</v>
      </c>
      <c r="H27" s="11">
        <f t="shared" si="3"/>
        <v>2.8786798535066493E-2</v>
      </c>
      <c r="I27" s="2"/>
      <c r="J27" s="6"/>
      <c r="K27" s="2"/>
    </row>
    <row r="28" spans="2:11" x14ac:dyDescent="0.3">
      <c r="B28" s="20">
        <v>23</v>
      </c>
      <c r="C28" s="21">
        <v>2013</v>
      </c>
      <c r="D28" s="1">
        <v>665853.19999999995</v>
      </c>
      <c r="E28" s="1">
        <f t="shared" si="0"/>
        <v>762061.06886829005</v>
      </c>
      <c r="F28" s="14">
        <f t="shared" si="1"/>
        <v>694204</v>
      </c>
      <c r="G28" s="11">
        <f t="shared" si="2"/>
        <v>3.0652026234180063E-2</v>
      </c>
      <c r="H28" s="11">
        <f t="shared" si="3"/>
        <v>2.7981306307640397E-2</v>
      </c>
      <c r="I28" s="2"/>
      <c r="J28" s="6"/>
      <c r="K28" s="2"/>
    </row>
    <row r="29" spans="2:11" x14ac:dyDescent="0.3">
      <c r="B29" s="20">
        <v>24</v>
      </c>
      <c r="C29" s="21">
        <v>2014</v>
      </c>
      <c r="D29" s="1">
        <v>659341.6</v>
      </c>
      <c r="E29" s="1">
        <f t="shared" si="0"/>
        <v>784411.05316668318</v>
      </c>
      <c r="F29" s="14">
        <f t="shared" si="1"/>
        <v>713100</v>
      </c>
      <c r="G29" s="11">
        <f t="shared" si="2"/>
        <v>2.9328337598434562E-2</v>
      </c>
      <c r="H29" s="11">
        <f t="shared" si="3"/>
        <v>2.7219664536649146E-2</v>
      </c>
      <c r="I29" s="2"/>
      <c r="J29" s="6"/>
      <c r="K29" s="2"/>
    </row>
    <row r="30" spans="2:11" x14ac:dyDescent="0.3">
      <c r="B30" s="20">
        <v>25</v>
      </c>
      <c r="C30" s="21">
        <v>2015</v>
      </c>
      <c r="D30" s="1">
        <v>632554.1</v>
      </c>
      <c r="E30" s="1">
        <f t="shared" si="0"/>
        <v>806464.18136677786</v>
      </c>
      <c r="F30" s="14">
        <f t="shared" si="1"/>
        <v>731996</v>
      </c>
      <c r="G30" s="11">
        <f t="shared" si="2"/>
        <v>2.8114249679508818E-2</v>
      </c>
      <c r="H30" s="11">
        <f t="shared" si="3"/>
        <v>2.6498387322956063E-2</v>
      </c>
      <c r="I30" s="2"/>
      <c r="J30" s="2"/>
      <c r="K30" s="2"/>
    </row>
    <row r="31" spans="2:11" x14ac:dyDescent="0.3">
      <c r="B31" s="20">
        <v>26</v>
      </c>
      <c r="C31" s="21">
        <v>2016</v>
      </c>
      <c r="D31" s="1">
        <v>786481.9</v>
      </c>
      <c r="E31" s="1">
        <f t="shared" si="0"/>
        <v>828236.0452085014</v>
      </c>
      <c r="F31" s="14">
        <f t="shared" si="1"/>
        <v>750892</v>
      </c>
      <c r="G31" s="11">
        <f t="shared" si="2"/>
        <v>2.6996690423156888E-2</v>
      </c>
      <c r="H31" s="11">
        <f t="shared" si="3"/>
        <v>2.5814348712287938E-2</v>
      </c>
      <c r="I31" s="49"/>
      <c r="J31" s="49"/>
      <c r="K31" s="2"/>
    </row>
    <row r="32" spans="2:11" x14ac:dyDescent="0.3">
      <c r="B32" s="20">
        <v>27</v>
      </c>
      <c r="C32" s="21">
        <v>2017</v>
      </c>
      <c r="D32" s="1">
        <v>683115.9</v>
      </c>
      <c r="E32" s="1">
        <f t="shared" si="0"/>
        <v>849740.85223725159</v>
      </c>
      <c r="F32" s="14">
        <f t="shared" si="1"/>
        <v>769788</v>
      </c>
      <c r="G32" s="11">
        <f t="shared" si="2"/>
        <v>2.5964587212980561E-2</v>
      </c>
      <c r="H32" s="11">
        <f t="shared" si="3"/>
        <v>2.5164737405645621E-2</v>
      </c>
      <c r="I32" s="2"/>
      <c r="J32" s="2"/>
      <c r="K32" s="2"/>
    </row>
    <row r="33" spans="2:11" x14ac:dyDescent="0.3">
      <c r="B33" s="20">
        <v>28</v>
      </c>
      <c r="C33" s="21">
        <v>2018</v>
      </c>
      <c r="D33" s="1"/>
      <c r="E33" s="1">
        <f t="shared" si="0"/>
        <v>870991.59519241133</v>
      </c>
      <c r="F33" s="14">
        <f t="shared" si="1"/>
        <v>788684</v>
      </c>
      <c r="G33" s="11">
        <f t="shared" si="2"/>
        <v>2.5008498648981581E-2</v>
      </c>
      <c r="H33" s="11">
        <f t="shared" si="3"/>
        <v>2.4547018140059329E-2</v>
      </c>
      <c r="I33" s="2"/>
      <c r="J33" s="2"/>
      <c r="K33" s="2"/>
    </row>
    <row r="34" spans="2:11" x14ac:dyDescent="0.3">
      <c r="B34" s="20">
        <v>29</v>
      </c>
      <c r="C34" s="21">
        <v>2019</v>
      </c>
      <c r="D34" s="2"/>
      <c r="E34" s="1">
        <f t="shared" si="0"/>
        <v>892000.19537912961</v>
      </c>
      <c r="F34" s="14">
        <f t="shared" si="1"/>
        <v>807580</v>
      </c>
      <c r="G34" s="11">
        <f t="shared" si="2"/>
        <v>2.412032481447457E-2</v>
      </c>
      <c r="H34" s="11">
        <f t="shared" si="3"/>
        <v>2.3958898620993985E-2</v>
      </c>
      <c r="I34" s="2"/>
      <c r="J34" s="2"/>
      <c r="K34" s="2"/>
    </row>
    <row r="35" spans="2:11" x14ac:dyDescent="0.3">
      <c r="B35" s="20">
        <v>30</v>
      </c>
      <c r="C35" s="21">
        <v>2020</v>
      </c>
      <c r="D35" s="2"/>
      <c r="E35" s="1">
        <f t="shared" si="0"/>
        <v>912777.62477602414</v>
      </c>
      <c r="F35" s="14">
        <f t="shared" si="1"/>
        <v>826476</v>
      </c>
      <c r="G35" s="11">
        <f t="shared" si="2"/>
        <v>2.3293077181517186E-2</v>
      </c>
      <c r="H35" s="11">
        <f t="shared" si="3"/>
        <v>2.3398301097104834E-2</v>
      </c>
      <c r="I35" s="2"/>
      <c r="J35" s="2"/>
      <c r="K35" s="2"/>
    </row>
    <row r="36" spans="2:11" x14ac:dyDescent="0.3">
      <c r="B36" s="20">
        <v>31</v>
      </c>
      <c r="C36" s="21">
        <v>2021</v>
      </c>
      <c r="D36" s="2"/>
      <c r="E36" s="1">
        <f t="shared" si="0"/>
        <v>933334.01063416246</v>
      </c>
      <c r="F36" s="14">
        <f t="shared" si="1"/>
        <v>845372</v>
      </c>
      <c r="G36" s="11">
        <f t="shared" si="2"/>
        <v>2.2520694307315514E-2</v>
      </c>
      <c r="H36" s="11">
        <f t="shared" si="3"/>
        <v>2.2863337834371444E-2</v>
      </c>
      <c r="I36" s="2"/>
      <c r="J36" s="2"/>
      <c r="K36" s="2"/>
    </row>
    <row r="37" spans="2:11" x14ac:dyDescent="0.3">
      <c r="B37" s="20">
        <v>32</v>
      </c>
      <c r="C37" s="21">
        <v>2022</v>
      </c>
      <c r="D37" s="2"/>
      <c r="E37" s="1">
        <f t="shared" si="0"/>
        <v>953678.72556002392</v>
      </c>
      <c r="F37" s="14">
        <f t="shared" si="1"/>
        <v>864268</v>
      </c>
      <c r="G37" s="11">
        <f t="shared" si="2"/>
        <v>2.1797893030853999E-2</v>
      </c>
      <c r="H37" s="11">
        <f t="shared" si="3"/>
        <v>2.235228987948501E-2</v>
      </c>
      <c r="I37" s="2"/>
      <c r="J37" s="2"/>
      <c r="K37" s="2"/>
    </row>
    <row r="38" spans="2:11" x14ac:dyDescent="0.3">
      <c r="B38" s="20">
        <v>33</v>
      </c>
      <c r="C38" s="21">
        <v>2023</v>
      </c>
      <c r="D38" s="2"/>
      <c r="E38" s="1">
        <f t="shared" si="0"/>
        <v>973820.46548630076</v>
      </c>
      <c r="F38" s="14">
        <f t="shared" si="1"/>
        <v>883164</v>
      </c>
      <c r="G38" s="11">
        <f t="shared" si="2"/>
        <v>2.1120047439927125E-2</v>
      </c>
      <c r="H38" s="11">
        <f t="shared" si="3"/>
        <v>2.1863588609088769E-2</v>
      </c>
      <c r="I38" s="2"/>
      <c r="J38" s="2"/>
      <c r="K38" s="2"/>
    </row>
    <row r="39" spans="2:11" x14ac:dyDescent="0.3">
      <c r="B39" s="20">
        <v>34</v>
      </c>
      <c r="C39" s="21">
        <v>2024</v>
      </c>
      <c r="D39" s="2"/>
      <c r="E39" s="1">
        <f t="shared" si="0"/>
        <v>993767.31747572252</v>
      </c>
      <c r="F39" s="14">
        <f t="shared" si="1"/>
        <v>902060</v>
      </c>
      <c r="G39" s="11">
        <f t="shared" ref="G39:G63" si="4">+E39/E38-1</f>
        <v>2.0483089744330663E-2</v>
      </c>
      <c r="H39" s="11">
        <f t="shared" ref="H39:H63" si="5">+F39/F38-1</f>
        <v>2.1395799647630609E-2</v>
      </c>
      <c r="I39" s="2"/>
      <c r="J39" s="2"/>
      <c r="K39" s="2"/>
    </row>
    <row r="40" spans="2:11" x14ac:dyDescent="0.3">
      <c r="B40" s="20">
        <v>35</v>
      </c>
      <c r="C40" s="21">
        <v>2025</v>
      </c>
      <c r="D40" s="2"/>
      <c r="E40" s="1">
        <f t="shared" si="0"/>
        <v>1013526.8189428123</v>
      </c>
      <c r="F40" s="14">
        <f t="shared" si="1"/>
        <v>920956</v>
      </c>
      <c r="G40" s="11">
        <f t="shared" si="4"/>
        <v>1.9883428564828387E-2</v>
      </c>
      <c r="H40" s="11">
        <f t="shared" si="5"/>
        <v>2.0947608806509477E-2</v>
      </c>
    </row>
    <row r="41" spans="2:11" x14ac:dyDescent="0.3">
      <c r="B41" s="20">
        <v>36</v>
      </c>
      <c r="C41" s="21">
        <v>2026</v>
      </c>
      <c r="D41" s="2"/>
      <c r="E41" s="1">
        <f t="shared" si="0"/>
        <v>1033106.009593301</v>
      </c>
      <c r="F41" s="14">
        <f t="shared" si="1"/>
        <v>939852</v>
      </c>
      <c r="G41" s="11">
        <f t="shared" si="4"/>
        <v>1.9317881169549356E-2</v>
      </c>
      <c r="H41" s="11">
        <f t="shared" si="5"/>
        <v>2.0517809754212024E-2</v>
      </c>
    </row>
    <row r="42" spans="2:11" x14ac:dyDescent="0.3">
      <c r="B42" s="20">
        <v>37</v>
      </c>
      <c r="C42" s="21">
        <v>2027</v>
      </c>
      <c r="D42" s="2"/>
      <c r="E42" s="1">
        <f t="shared" si="0"/>
        <v>1052511.4771535418</v>
      </c>
      <c r="F42" s="14">
        <f t="shared" si="1"/>
        <v>958748</v>
      </c>
      <c r="G42" s="11">
        <f t="shared" si="4"/>
        <v>1.8783616957063431E-2</v>
      </c>
      <c r="H42" s="11">
        <f t="shared" si="5"/>
        <v>2.0105293173818817E-2</v>
      </c>
    </row>
    <row r="43" spans="2:11" x14ac:dyDescent="0.3">
      <c r="B43" s="20">
        <v>38</v>
      </c>
      <c r="C43" s="21">
        <v>2028</v>
      </c>
      <c r="D43" s="2"/>
      <c r="E43" s="1">
        <f t="shared" si="0"/>
        <v>1071749.3977797134</v>
      </c>
      <c r="F43" s="14">
        <f t="shared" si="1"/>
        <v>977644</v>
      </c>
      <c r="G43" s="11">
        <f t="shared" si="4"/>
        <v>1.8278110066979547E-2</v>
      </c>
      <c r="H43" s="11">
        <f t="shared" si="5"/>
        <v>1.9709037202685131E-2</v>
      </c>
    </row>
    <row r="44" spans="2:11" x14ac:dyDescent="0.3">
      <c r="B44" s="20">
        <v>39</v>
      </c>
      <c r="C44" s="21">
        <v>2029</v>
      </c>
      <c r="D44" s="2"/>
      <c r="E44" s="1">
        <f t="shared" si="0"/>
        <v>1090825.5718891171</v>
      </c>
      <c r="F44" s="14">
        <f t="shared" si="1"/>
        <v>996540</v>
      </c>
      <c r="G44" s="11">
        <f t="shared" si="4"/>
        <v>1.7799099443323918E-2</v>
      </c>
      <c r="H44" s="11">
        <f t="shared" si="5"/>
        <v>1.9328098980815112E-2</v>
      </c>
    </row>
    <row r="45" spans="2:11" x14ac:dyDescent="0.3">
      <c r="B45" s="20">
        <v>40</v>
      </c>
      <c r="C45" s="21">
        <v>2030</v>
      </c>
      <c r="D45" s="2"/>
      <c r="E45" s="1">
        <f t="shared" si="0"/>
        <v>1109745.4560359549</v>
      </c>
      <c r="F45" s="14">
        <f t="shared" si="1"/>
        <v>1015436</v>
      </c>
      <c r="G45" s="11">
        <f t="shared" si="4"/>
        <v>1.7344555018151908E-2</v>
      </c>
      <c r="H45" s="11">
        <f t="shared" si="5"/>
        <v>1.8961607160776328E-2</v>
      </c>
    </row>
    <row r="46" spans="2:11" x14ac:dyDescent="0.3">
      <c r="B46" s="20">
        <v>41</v>
      </c>
      <c r="C46" s="21">
        <v>2031</v>
      </c>
      <c r="D46" s="2"/>
      <c r="E46" s="1">
        <f t="shared" si="0"/>
        <v>1128514.1913559586</v>
      </c>
      <c r="F46" s="14">
        <f t="shared" si="1"/>
        <v>1034332</v>
      </c>
      <c r="G46" s="11">
        <f t="shared" si="4"/>
        <v>1.6912648948387066E-2</v>
      </c>
      <c r="H46" s="11">
        <f t="shared" si="5"/>
        <v>1.8608755253900711E-2</v>
      </c>
    </row>
    <row r="47" spans="2:11" x14ac:dyDescent="0.3">
      <c r="B47" s="20">
        <v>42</v>
      </c>
      <c r="C47" s="21">
        <v>2032</v>
      </c>
      <c r="D47" s="2"/>
      <c r="E47" s="1">
        <f t="shared" si="0"/>
        <v>1147136.6290236707</v>
      </c>
      <c r="F47" s="14">
        <f t="shared" si="1"/>
        <v>1053228</v>
      </c>
      <c r="G47" s="11">
        <f t="shared" si="4"/>
        <v>1.6501731046320689E-2</v>
      </c>
      <c r="H47" s="11">
        <f t="shared" si="5"/>
        <v>1.8268795705827623E-2</v>
      </c>
    </row>
    <row r="48" spans="2:11" x14ac:dyDescent="0.3">
      <c r="B48" s="20">
        <v>43</v>
      </c>
      <c r="C48" s="21">
        <v>2033</v>
      </c>
      <c r="D48" s="2"/>
      <c r="E48" s="1">
        <f t="shared" si="0"/>
        <v>1165617.3530995816</v>
      </c>
      <c r="F48" s="14">
        <f t="shared" si="1"/>
        <v>1072124</v>
      </c>
      <c r="G48" s="11">
        <f t="shared" si="4"/>
        <v>1.611030770732147E-2</v>
      </c>
      <c r="H48" s="11">
        <f t="shared" si="5"/>
        <v>1.794103460979013E-2</v>
      </c>
    </row>
    <row r="49" spans="2:8" x14ac:dyDescent="0.3">
      <c r="B49" s="20">
        <v>44</v>
      </c>
      <c r="C49" s="21">
        <v>2034</v>
      </c>
      <c r="D49" s="2"/>
      <c r="E49" s="1">
        <f t="shared" si="0"/>
        <v>1183960.7010890732</v>
      </c>
      <c r="F49" s="14">
        <f t="shared" si="1"/>
        <v>1091020</v>
      </c>
      <c r="G49" s="11">
        <f t="shared" si="4"/>
        <v>1.5737023767459668E-2</v>
      </c>
      <c r="H49" s="11">
        <f t="shared" si="5"/>
        <v>1.7624826978968944E-2</v>
      </c>
    </row>
    <row r="50" spans="2:8" x14ac:dyDescent="0.3">
      <c r="B50" s="20">
        <v>45</v>
      </c>
      <c r="C50" s="21">
        <v>2035</v>
      </c>
      <c r="D50" s="2"/>
      <c r="E50" s="1">
        <f t="shared" si="0"/>
        <v>1202170.7824889971</v>
      </c>
      <c r="F50" s="14">
        <f t="shared" si="1"/>
        <v>1109916</v>
      </c>
      <c r="G50" s="11">
        <f t="shared" si="4"/>
        <v>1.5380646826514743E-2</v>
      </c>
      <c r="H50" s="11">
        <f t="shared" si="5"/>
        <v>1.7319572510128056E-2</v>
      </c>
    </row>
    <row r="51" spans="2:8" x14ac:dyDescent="0.3">
      <c r="B51" s="20">
        <v>46</v>
      </c>
      <c r="C51" s="21">
        <v>2036</v>
      </c>
      <c r="D51" s="2"/>
      <c r="E51" s="1">
        <f t="shared" si="0"/>
        <v>1220251.4955590938</v>
      </c>
      <c r="F51" s="14">
        <f t="shared" si="1"/>
        <v>1128812</v>
      </c>
      <c r="G51" s="11">
        <f t="shared" si="4"/>
        <v>1.5040053654158836E-2</v>
      </c>
      <c r="H51" s="11">
        <f t="shared" si="5"/>
        <v>1.7024711779990653E-2</v>
      </c>
    </row>
    <row r="52" spans="2:8" x14ac:dyDescent="0.3">
      <c r="B52" s="20">
        <v>47</v>
      </c>
      <c r="C52" s="21">
        <v>2037</v>
      </c>
      <c r="D52" s="2"/>
      <c r="E52" s="1">
        <f t="shared" si="0"/>
        <v>1238206.5425229627</v>
      </c>
      <c r="F52" s="14">
        <f t="shared" si="1"/>
        <v>1147708</v>
      </c>
      <c r="G52" s="11">
        <f t="shared" si="4"/>
        <v>1.4714218363356624E-2</v>
      </c>
      <c r="H52" s="11">
        <f t="shared" si="5"/>
        <v>1.6739722823641223E-2</v>
      </c>
    </row>
    <row r="53" spans="2:8" x14ac:dyDescent="0.3">
      <c r="B53" s="20">
        <v>48</v>
      </c>
      <c r="C53" s="21">
        <v>2038</v>
      </c>
      <c r="D53" s="2"/>
      <c r="E53" s="1">
        <f t="shared" si="0"/>
        <v>1256039.4433758457</v>
      </c>
      <c r="F53" s="14">
        <f t="shared" si="1"/>
        <v>1166604</v>
      </c>
      <c r="G53" s="11">
        <f t="shared" si="4"/>
        <v>1.4402202088632743E-2</v>
      </c>
      <c r="H53" s="11">
        <f t="shared" si="5"/>
        <v>1.6464118050932841E-2</v>
      </c>
    </row>
    <row r="54" spans="2:8" x14ac:dyDescent="0.3">
      <c r="B54" s="20">
        <v>49</v>
      </c>
      <c r="C54" s="21">
        <v>2039</v>
      </c>
      <c r="D54" s="2"/>
      <c r="E54" s="1">
        <f t="shared" si="0"/>
        <v>1273753.5484531971</v>
      </c>
      <c r="F54" s="14">
        <f t="shared" si="1"/>
        <v>1185500</v>
      </c>
      <c r="G54" s="11">
        <f t="shared" si="4"/>
        <v>1.4103143950433106E-2</v>
      </c>
      <c r="H54" s="11">
        <f t="shared" si="5"/>
        <v>1.6197441462570072E-2</v>
      </c>
    </row>
    <row r="55" spans="2:8" x14ac:dyDescent="0.3">
      <c r="B55" s="20">
        <v>50</v>
      </c>
      <c r="C55" s="21">
        <v>2040</v>
      </c>
      <c r="D55" s="2"/>
      <c r="E55" s="1">
        <f t="shared" si="0"/>
        <v>1291352.0498942256</v>
      </c>
      <c r="F55" s="14">
        <f t="shared" si="1"/>
        <v>1204396</v>
      </c>
      <c r="G55" s="11">
        <f t="shared" si="4"/>
        <v>1.3816253122434397E-2</v>
      </c>
      <c r="H55" s="11">
        <f t="shared" si="5"/>
        <v>1.5939266132433572E-2</v>
      </c>
    </row>
    <row r="56" spans="2:8" x14ac:dyDescent="0.3">
      <c r="B56" s="20">
        <v>51</v>
      </c>
      <c r="C56" s="21">
        <v>2041</v>
      </c>
      <c r="D56" s="2"/>
      <c r="E56" s="1">
        <f t="shared" si="0"/>
        <v>1308837.9921176627</v>
      </c>
      <c r="F56" s="14">
        <f t="shared" si="1"/>
        <v>1223292</v>
      </c>
      <c r="G56" s="11">
        <f t="shared" si="4"/>
        <v>1.3540801847853556E-2</v>
      </c>
      <c r="H56" s="11">
        <f t="shared" si="5"/>
        <v>1.5689191926907764E-2</v>
      </c>
    </row>
    <row r="57" spans="2:8" x14ac:dyDescent="0.3">
      <c r="B57" s="20">
        <v>52</v>
      </c>
      <c r="C57" s="21">
        <v>2042</v>
      </c>
      <c r="D57" s="2"/>
      <c r="E57" s="1">
        <f t="shared" si="0"/>
        <v>1326214.2814125293</v>
      </c>
      <c r="F57" s="14">
        <f t="shared" si="1"/>
        <v>1242188</v>
      </c>
      <c r="G57" s="11">
        <f t="shared" si="4"/>
        <v>1.3276119274893805E-2</v>
      </c>
      <c r="H57" s="11">
        <f t="shared" si="5"/>
        <v>1.5446843435582114E-2</v>
      </c>
    </row>
    <row r="58" spans="2:8" x14ac:dyDescent="0.3">
      <c r="B58" s="20">
        <v>53</v>
      </c>
      <c r="C58" s="21">
        <v>2043</v>
      </c>
      <c r="D58" s="2"/>
      <c r="E58" s="1">
        <f t="shared" si="0"/>
        <v>1343483.6947342034</v>
      </c>
      <c r="F58" s="14">
        <f t="shared" si="1"/>
        <v>1261084</v>
      </c>
      <c r="G58" s="11">
        <f t="shared" si="4"/>
        <v>1.3021586001381813E-2</v>
      </c>
      <c r="H58" s="11">
        <f t="shared" si="5"/>
        <v>1.5211868090820424E-2</v>
      </c>
    </row>
    <row r="59" spans="2:8" x14ac:dyDescent="0.3">
      <c r="B59" s="20">
        <v>54</v>
      </c>
      <c r="C59" s="21">
        <v>2044</v>
      </c>
      <c r="D59" s="2"/>
      <c r="E59" s="1">
        <f t="shared" si="0"/>
        <v>1360648.8877853656</v>
      </c>
      <c r="F59" s="14">
        <f t="shared" si="1"/>
        <v>1279980</v>
      </c>
      <c r="G59" s="11">
        <f t="shared" si="4"/>
        <v>1.277662923520495E-2</v>
      </c>
      <c r="H59" s="11">
        <f t="shared" si="5"/>
        <v>1.4983934456388237E-2</v>
      </c>
    </row>
    <row r="60" spans="2:8" x14ac:dyDescent="0.3">
      <c r="B60" s="20">
        <v>55</v>
      </c>
      <c r="C60" s="21">
        <v>2045</v>
      </c>
      <c r="D60" s="2"/>
      <c r="E60" s="1">
        <f t="shared" si="0"/>
        <v>1377712.4024520842</v>
      </c>
      <c r="F60" s="14">
        <f t="shared" si="1"/>
        <v>1298876</v>
      </c>
      <c r="G60" s="11">
        <f t="shared" si="4"/>
        <v>1.2540718490933855E-2</v>
      </c>
      <c r="H60" s="11">
        <f t="shared" si="5"/>
        <v>1.4762730667666757E-2</v>
      </c>
    </row>
    <row r="61" spans="2:8" x14ac:dyDescent="0.3">
      <c r="B61" s="20">
        <v>56</v>
      </c>
      <c r="C61" s="21">
        <v>2046</v>
      </c>
      <c r="D61" s="2"/>
      <c r="E61" s="1">
        <f t="shared" si="0"/>
        <v>1394676.6736572841</v>
      </c>
      <c r="F61" s="14">
        <f t="shared" si="1"/>
        <v>1317772</v>
      </c>
      <c r="G61" s="11">
        <f t="shared" si="4"/>
        <v>1.2313361754606067E-2</v>
      </c>
      <c r="H61" s="11">
        <f t="shared" si="5"/>
        <v>1.4547963008016085E-2</v>
      </c>
    </row>
    <row r="62" spans="2:8" x14ac:dyDescent="0.3">
      <c r="B62" s="20">
        <v>57</v>
      </c>
      <c r="C62" s="21">
        <v>2047</v>
      </c>
      <c r="D62" s="2"/>
      <c r="E62" s="1">
        <f t="shared" si="0"/>
        <v>1411544.0356867881</v>
      </c>
      <c r="F62" s="14">
        <f t="shared" si="1"/>
        <v>1336668</v>
      </c>
      <c r="G62" s="11">
        <f t="shared" si="4"/>
        <v>1.2094102058272993E-2</v>
      </c>
      <c r="H62" s="11">
        <f t="shared" si="5"/>
        <v>1.4339354607625587E-2</v>
      </c>
    </row>
    <row r="63" spans="2:8" x14ac:dyDescent="0.3">
      <c r="B63" s="20">
        <v>58</v>
      </c>
      <c r="C63" s="21">
        <v>2048</v>
      </c>
      <c r="D63" s="2"/>
      <c r="E63" s="1">
        <f t="shared" si="0"/>
        <v>1428316.7280370679</v>
      </c>
      <c r="F63" s="14">
        <f t="shared" si="1"/>
        <v>1355564</v>
      </c>
      <c r="G63" s="11">
        <f t="shared" si="4"/>
        <v>1.1882514414166989E-2</v>
      </c>
      <c r="H63" s="11">
        <f t="shared" si="5"/>
        <v>1.4136644252723984E-2</v>
      </c>
    </row>
    <row r="66" spans="1:22" x14ac:dyDescent="0.3">
      <c r="A66" s="50" t="s">
        <v>61</v>
      </c>
      <c r="B66" s="50"/>
      <c r="C66" s="50"/>
    </row>
    <row r="68" spans="1:22" s="19" customFormat="1" x14ac:dyDescent="0.3">
      <c r="B68" s="19" t="s">
        <v>31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</row>
    <row r="69" spans="1:22" s="19" customFormat="1" x14ac:dyDescent="0.3">
      <c r="B69" s="19" t="s">
        <v>32</v>
      </c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</row>
    <row r="70" spans="1:22" s="19" customFormat="1" x14ac:dyDescent="0.3">
      <c r="B70" s="19" t="s">
        <v>33</v>
      </c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</row>
    <row r="71" spans="1:22" s="19" customFormat="1" x14ac:dyDescent="0.3">
      <c r="B71" s="19" t="s">
        <v>34</v>
      </c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</row>
    <row r="72" spans="1:22" s="19" customFormat="1" x14ac:dyDescent="0.3">
      <c r="B72" s="19" t="s">
        <v>35</v>
      </c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</row>
    <row r="73" spans="1:22" s="19" customFormat="1" x14ac:dyDescent="0.3">
      <c r="B73" s="19" t="s">
        <v>36</v>
      </c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</row>
    <row r="74" spans="1:22" s="19" customFormat="1" x14ac:dyDescent="0.3">
      <c r="B74" s="19" t="s">
        <v>37</v>
      </c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</row>
    <row r="75" spans="1:22" s="19" customFormat="1" x14ac:dyDescent="0.3">
      <c r="B75" s="19" t="s">
        <v>38</v>
      </c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</row>
    <row r="76" spans="1:22" s="19" customFormat="1" x14ac:dyDescent="0.3">
      <c r="B76" s="19" t="s">
        <v>39</v>
      </c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</row>
    <row r="77" spans="1:22" s="19" customFormat="1" x14ac:dyDescent="0.3">
      <c r="B77" s="19" t="s">
        <v>40</v>
      </c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</row>
    <row r="78" spans="1:22" s="19" customFormat="1" x14ac:dyDescent="0.3">
      <c r="B78" s="19" t="s">
        <v>41</v>
      </c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</row>
    <row r="79" spans="1:22" s="19" customFormat="1" x14ac:dyDescent="0.3">
      <c r="B79" s="19" t="s">
        <v>42</v>
      </c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</row>
    <row r="80" spans="1:22" x14ac:dyDescent="0.3">
      <c r="B80" s="19" t="s">
        <v>43</v>
      </c>
    </row>
  </sheetData>
  <mergeCells count="5">
    <mergeCell ref="B2:H2"/>
    <mergeCell ref="B4:D4"/>
    <mergeCell ref="G6:H6"/>
    <mergeCell ref="I31:J31"/>
    <mergeCell ref="A66:C6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W80"/>
  <sheetViews>
    <sheetView zoomScale="50" zoomScaleNormal="50" workbookViewId="0"/>
  </sheetViews>
  <sheetFormatPr baseColWidth="10" defaultColWidth="18.109375" defaultRowHeight="14.4" x14ac:dyDescent="0.3"/>
  <cols>
    <col min="1" max="1" width="18.109375" style="18"/>
    <col min="2" max="3" width="18.109375" style="19"/>
    <col min="4" max="4" width="19.6640625" style="18" customWidth="1"/>
    <col min="5" max="16384" width="18.109375" style="18"/>
  </cols>
  <sheetData>
    <row r="2" spans="2:10" x14ac:dyDescent="0.3">
      <c r="B2" s="45" t="s">
        <v>51</v>
      </c>
      <c r="C2" s="46"/>
      <c r="D2" s="46"/>
      <c r="E2" s="46"/>
      <c r="F2" s="46"/>
      <c r="G2" s="46"/>
      <c r="H2" s="46"/>
    </row>
    <row r="4" spans="2:10" ht="15.6" x14ac:dyDescent="0.3">
      <c r="B4" s="43" t="s">
        <v>50</v>
      </c>
      <c r="C4" s="43"/>
      <c r="D4" s="44"/>
    </row>
    <row r="5" spans="2:10" ht="66.75" customHeight="1" x14ac:dyDescent="0.3">
      <c r="B5" s="28" t="s">
        <v>1</v>
      </c>
      <c r="C5" s="29" t="s">
        <v>0</v>
      </c>
      <c r="D5" s="29" t="s">
        <v>56</v>
      </c>
      <c r="E5" s="29" t="s">
        <v>57</v>
      </c>
      <c r="F5" s="29" t="s">
        <v>58</v>
      </c>
      <c r="G5" s="29" t="s">
        <v>13</v>
      </c>
      <c r="H5" s="29" t="s">
        <v>18</v>
      </c>
    </row>
    <row r="6" spans="2:10" x14ac:dyDescent="0.3">
      <c r="B6" s="20">
        <v>1</v>
      </c>
      <c r="C6" s="21">
        <v>1991</v>
      </c>
      <c r="D6" s="1">
        <v>31915</v>
      </c>
      <c r="E6" s="1">
        <f>89512*(B6)^0.908</f>
        <v>89512</v>
      </c>
      <c r="F6" s="14">
        <f>69546*B6+32113</f>
        <v>101659</v>
      </c>
      <c r="G6" s="47" t="s">
        <v>54</v>
      </c>
      <c r="H6" s="48"/>
    </row>
    <row r="7" spans="2:10" x14ac:dyDescent="0.3">
      <c r="B7" s="20">
        <v>2</v>
      </c>
      <c r="C7" s="21">
        <v>1992</v>
      </c>
      <c r="D7" s="1">
        <v>60906</v>
      </c>
      <c r="E7" s="1">
        <f t="shared" ref="E7:E63" si="0">89512*(B7)^0.908</f>
        <v>167964.11148233613</v>
      </c>
      <c r="F7" s="14">
        <f t="shared" ref="F7:F63" si="1">69546*B7+32113</f>
        <v>171205</v>
      </c>
      <c r="G7" s="11">
        <f t="shared" ref="G7:G38" si="2">+E7/E6-1</f>
        <v>0.87644239300134208</v>
      </c>
      <c r="H7" s="11">
        <f t="shared" ref="H7:H38" si="3">+F7/F6-1</f>
        <v>0.68411060506202115</v>
      </c>
    </row>
    <row r="8" spans="2:10" x14ac:dyDescent="0.3">
      <c r="B8" s="20">
        <v>3</v>
      </c>
      <c r="C8" s="21">
        <v>1993</v>
      </c>
      <c r="D8" s="1">
        <v>141359</v>
      </c>
      <c r="E8" s="1">
        <f t="shared" si="0"/>
        <v>242721.00413856213</v>
      </c>
      <c r="F8" s="14">
        <f t="shared" si="1"/>
        <v>240751</v>
      </c>
      <c r="G8" s="11">
        <f t="shared" si="2"/>
        <v>0.44507658211312462</v>
      </c>
      <c r="H8" s="11">
        <f t="shared" si="3"/>
        <v>0.40621477176484322</v>
      </c>
    </row>
    <row r="9" spans="2:10" x14ac:dyDescent="0.3">
      <c r="B9" s="20">
        <v>4</v>
      </c>
      <c r="C9" s="21">
        <v>1994</v>
      </c>
      <c r="D9" s="1">
        <v>225985</v>
      </c>
      <c r="E9" s="1">
        <f t="shared" si="0"/>
        <v>315174.97928825906</v>
      </c>
      <c r="F9" s="14">
        <f t="shared" si="1"/>
        <v>310297</v>
      </c>
      <c r="G9" s="11">
        <f t="shared" si="2"/>
        <v>0.2985072322308584</v>
      </c>
      <c r="H9" s="11">
        <f t="shared" si="3"/>
        <v>0.2888710742634506</v>
      </c>
    </row>
    <row r="10" spans="2:10" x14ac:dyDescent="0.3">
      <c r="B10" s="20">
        <v>5</v>
      </c>
      <c r="C10" s="21">
        <v>1995</v>
      </c>
      <c r="D10" s="1">
        <v>251890</v>
      </c>
      <c r="E10" s="1">
        <f t="shared" si="0"/>
        <v>385963.31226249126</v>
      </c>
      <c r="F10" s="14">
        <f t="shared" si="1"/>
        <v>379843</v>
      </c>
      <c r="G10" s="11">
        <f t="shared" si="2"/>
        <v>0.22460010351738369</v>
      </c>
      <c r="H10" s="11">
        <f t="shared" si="3"/>
        <v>0.22412720715959233</v>
      </c>
    </row>
    <row r="11" spans="2:10" x14ac:dyDescent="0.3">
      <c r="B11" s="20">
        <v>6</v>
      </c>
      <c r="C11" s="21">
        <v>1996</v>
      </c>
      <c r="D11" s="1">
        <v>300480</v>
      </c>
      <c r="E11" s="1">
        <f t="shared" si="0"/>
        <v>455451.98183745221</v>
      </c>
      <c r="F11" s="14">
        <f t="shared" si="1"/>
        <v>449389</v>
      </c>
      <c r="G11" s="11">
        <f t="shared" si="2"/>
        <v>0.18003957207130128</v>
      </c>
      <c r="H11" s="11">
        <f t="shared" si="3"/>
        <v>0.18309143514557324</v>
      </c>
    </row>
    <row r="12" spans="2:10" x14ac:dyDescent="0.3">
      <c r="B12" s="20">
        <v>7</v>
      </c>
      <c r="C12" s="21">
        <v>1997</v>
      </c>
      <c r="D12" s="1">
        <v>355453</v>
      </c>
      <c r="E12" s="1">
        <f t="shared" si="0"/>
        <v>523878.14514665311</v>
      </c>
      <c r="F12" s="14">
        <f t="shared" si="1"/>
        <v>518935</v>
      </c>
      <c r="G12" s="11">
        <f t="shared" si="2"/>
        <v>0.15023793075429359</v>
      </c>
      <c r="H12" s="11">
        <f t="shared" si="3"/>
        <v>0.15475679199980408</v>
      </c>
    </row>
    <row r="13" spans="2:10" x14ac:dyDescent="0.3">
      <c r="B13" s="20">
        <v>8</v>
      </c>
      <c r="C13" s="21">
        <v>1998</v>
      </c>
      <c r="D13" s="1">
        <v>282567</v>
      </c>
      <c r="E13" s="1">
        <f t="shared" si="0"/>
        <v>591407.69234980922</v>
      </c>
      <c r="F13" s="14">
        <f t="shared" si="1"/>
        <v>588481</v>
      </c>
      <c r="G13" s="11">
        <f t="shared" si="2"/>
        <v>0.12890315778348049</v>
      </c>
      <c r="H13" s="11">
        <f t="shared" si="3"/>
        <v>0.13401678437569253</v>
      </c>
    </row>
    <row r="14" spans="2:10" x14ac:dyDescent="0.3">
      <c r="B14" s="20">
        <v>9</v>
      </c>
      <c r="C14" s="21">
        <v>1999</v>
      </c>
      <c r="D14" s="1">
        <v>227237</v>
      </c>
      <c r="E14" s="1">
        <f t="shared" si="0"/>
        <v>658162.99323031434</v>
      </c>
      <c r="F14" s="14">
        <f t="shared" si="1"/>
        <v>658027</v>
      </c>
      <c r="G14" s="11">
        <f t="shared" si="2"/>
        <v>0.11287526649386281</v>
      </c>
      <c r="H14" s="11">
        <f t="shared" si="3"/>
        <v>0.11817883669991036</v>
      </c>
    </row>
    <row r="15" spans="2:10" x14ac:dyDescent="0.3">
      <c r="B15" s="20">
        <v>10</v>
      </c>
      <c r="C15" s="21">
        <v>2000</v>
      </c>
      <c r="D15" s="1">
        <v>267946</v>
      </c>
      <c r="E15" s="1">
        <f t="shared" si="0"/>
        <v>724237.92127255362</v>
      </c>
      <c r="F15" s="14">
        <f t="shared" si="1"/>
        <v>727573</v>
      </c>
      <c r="G15" s="11">
        <f t="shared" si="2"/>
        <v>0.10039295542573501</v>
      </c>
      <c r="H15" s="11">
        <f t="shared" si="3"/>
        <v>0.1056886723493109</v>
      </c>
      <c r="I15" s="2"/>
      <c r="J15" s="2"/>
    </row>
    <row r="16" spans="2:10" x14ac:dyDescent="0.3">
      <c r="B16" s="20">
        <v>11</v>
      </c>
      <c r="C16" s="21">
        <v>2001</v>
      </c>
      <c r="D16" s="1">
        <v>323962</v>
      </c>
      <c r="E16" s="1">
        <f t="shared" si="0"/>
        <v>789706.69329087052</v>
      </c>
      <c r="F16" s="14">
        <f t="shared" si="1"/>
        <v>797119</v>
      </c>
      <c r="G16" s="11">
        <f t="shared" si="2"/>
        <v>9.0396774451249717E-2</v>
      </c>
      <c r="H16" s="11">
        <f t="shared" si="3"/>
        <v>9.5586284812658073E-2</v>
      </c>
      <c r="I16" s="2"/>
      <c r="J16" s="2"/>
    </row>
    <row r="17" spans="2:11" x14ac:dyDescent="0.3">
      <c r="B17" s="20">
        <v>12</v>
      </c>
      <c r="C17" s="21">
        <v>2002</v>
      </c>
      <c r="D17" s="1">
        <v>362500</v>
      </c>
      <c r="E17" s="1">
        <f t="shared" si="0"/>
        <v>854629.40669627278</v>
      </c>
      <c r="F17" s="14">
        <f t="shared" si="1"/>
        <v>866665</v>
      </c>
      <c r="G17" s="11">
        <f t="shared" si="2"/>
        <v>8.2211172777143293E-2</v>
      </c>
      <c r="H17" s="11">
        <f t="shared" si="3"/>
        <v>8.7246697168176901E-2</v>
      </c>
      <c r="I17" s="22"/>
      <c r="J17" s="2"/>
    </row>
    <row r="18" spans="2:11" x14ac:dyDescent="0.3">
      <c r="B18" s="20">
        <v>13</v>
      </c>
      <c r="C18" s="21">
        <v>2003</v>
      </c>
      <c r="D18" s="1">
        <v>375578</v>
      </c>
      <c r="E18" s="1">
        <f t="shared" si="0"/>
        <v>919055.68272495468</v>
      </c>
      <c r="F18" s="14">
        <f t="shared" si="1"/>
        <v>936211</v>
      </c>
      <c r="G18" s="11">
        <f t="shared" si="2"/>
        <v>7.5385044703450532E-2</v>
      </c>
      <c r="H18" s="11">
        <f t="shared" si="3"/>
        <v>8.0245538933728655E-2</v>
      </c>
      <c r="I18" s="22"/>
      <c r="J18" s="2"/>
    </row>
    <row r="19" spans="2:11" x14ac:dyDescent="0.3">
      <c r="B19" s="20">
        <v>14</v>
      </c>
      <c r="C19" s="21">
        <v>2004</v>
      </c>
      <c r="D19" s="1">
        <v>334839</v>
      </c>
      <c r="E19" s="1">
        <f t="shared" si="0"/>
        <v>983027.16032009001</v>
      </c>
      <c r="F19" s="14">
        <f t="shared" si="1"/>
        <v>1005757</v>
      </c>
      <c r="G19" s="11">
        <f t="shared" si="2"/>
        <v>6.9605660241894185E-2</v>
      </c>
      <c r="H19" s="11">
        <f t="shared" si="3"/>
        <v>7.4284536285089686E-2</v>
      </c>
      <c r="I19" s="22"/>
      <c r="J19" s="2"/>
      <c r="K19" s="2"/>
    </row>
    <row r="20" spans="2:11" x14ac:dyDescent="0.3">
      <c r="B20" s="20">
        <v>15</v>
      </c>
      <c r="C20" s="21">
        <v>2005</v>
      </c>
      <c r="D20" s="1">
        <v>511033</v>
      </c>
      <c r="E20" s="1">
        <f t="shared" si="0"/>
        <v>1046579.2599092561</v>
      </c>
      <c r="F20" s="14">
        <f t="shared" si="1"/>
        <v>1075303</v>
      </c>
      <c r="G20" s="11">
        <f t="shared" si="2"/>
        <v>6.4649383205722E-2</v>
      </c>
      <c r="H20" s="11">
        <f t="shared" si="3"/>
        <v>6.9147915450749942E-2</v>
      </c>
      <c r="I20" s="22"/>
      <c r="J20" s="15"/>
      <c r="K20" s="2"/>
    </row>
    <row r="21" spans="2:11" x14ac:dyDescent="0.3">
      <c r="B21" s="20">
        <v>16</v>
      </c>
      <c r="C21" s="21">
        <v>2006</v>
      </c>
      <c r="D21" s="1">
        <v>715239</v>
      </c>
      <c r="E21" s="1">
        <f t="shared" si="0"/>
        <v>1109742.4654722775</v>
      </c>
      <c r="F21" s="14">
        <f t="shared" si="1"/>
        <v>1144849</v>
      </c>
      <c r="G21" s="11">
        <f t="shared" si="2"/>
        <v>6.0352051662573514E-2</v>
      </c>
      <c r="H21" s="11">
        <f t="shared" si="3"/>
        <v>6.4675723958735443E-2</v>
      </c>
      <c r="I21" s="22"/>
      <c r="J21" s="8"/>
      <c r="K21" s="2"/>
    </row>
    <row r="22" spans="2:11" x14ac:dyDescent="0.3">
      <c r="B22" s="20">
        <v>17</v>
      </c>
      <c r="C22" s="21">
        <v>2007</v>
      </c>
      <c r="D22" s="1">
        <v>739644</v>
      </c>
      <c r="E22" s="1">
        <f t="shared" si="0"/>
        <v>1172543.2784631769</v>
      </c>
      <c r="F22" s="14">
        <f t="shared" si="1"/>
        <v>1214395</v>
      </c>
      <c r="G22" s="11">
        <f t="shared" si="2"/>
        <v>5.6590438723251868E-2</v>
      </c>
      <c r="H22" s="11">
        <f t="shared" si="3"/>
        <v>6.07468757888594E-2</v>
      </c>
      <c r="I22" s="22"/>
      <c r="J22" s="6"/>
      <c r="K22" s="2"/>
    </row>
    <row r="23" spans="2:11" x14ac:dyDescent="0.3">
      <c r="B23" s="20">
        <v>18</v>
      </c>
      <c r="C23" s="21">
        <v>2008</v>
      </c>
      <c r="D23" s="1">
        <v>803778.58799999999</v>
      </c>
      <c r="E23" s="1">
        <f t="shared" si="0"/>
        <v>1235004.9420020168</v>
      </c>
      <c r="F23" s="14">
        <f t="shared" si="1"/>
        <v>1283941</v>
      </c>
      <c r="G23" s="11">
        <f t="shared" si="2"/>
        <v>5.327024143680803E-2</v>
      </c>
      <c r="H23" s="11">
        <f t="shared" si="3"/>
        <v>5.7268022348576864E-2</v>
      </c>
      <c r="I23" s="22"/>
      <c r="J23" s="6"/>
      <c r="K23" s="2"/>
    </row>
    <row r="24" spans="2:11" x14ac:dyDescent="0.3">
      <c r="B24" s="20">
        <v>19</v>
      </c>
      <c r="C24" s="21">
        <v>2009</v>
      </c>
      <c r="D24" s="1">
        <v>678338.11100000003</v>
      </c>
      <c r="E24" s="1">
        <f t="shared" si="0"/>
        <v>1297148.000387423</v>
      </c>
      <c r="F24" s="14">
        <f t="shared" si="1"/>
        <v>1353487</v>
      </c>
      <c r="G24" s="11">
        <f t="shared" si="2"/>
        <v>5.03180645452872E-2</v>
      </c>
      <c r="H24" s="11">
        <f t="shared" si="3"/>
        <v>5.4166040339859833E-2</v>
      </c>
      <c r="I24" s="22"/>
      <c r="J24" s="6"/>
      <c r="K24" s="2"/>
    </row>
    <row r="25" spans="2:11" x14ac:dyDescent="0.3">
      <c r="B25" s="20">
        <v>20</v>
      </c>
      <c r="C25" s="21">
        <v>2010</v>
      </c>
      <c r="D25" s="1">
        <v>793061.84900000005</v>
      </c>
      <c r="E25" s="1">
        <f t="shared" si="0"/>
        <v>1358990.7380949878</v>
      </c>
      <c r="F25" s="14">
        <f t="shared" si="1"/>
        <v>1423033</v>
      </c>
      <c r="G25" s="11">
        <f t="shared" si="2"/>
        <v>4.7675930340326689E-2</v>
      </c>
      <c r="H25" s="11">
        <f t="shared" si="3"/>
        <v>5.1382835594283582E-2</v>
      </c>
      <c r="I25" s="22"/>
      <c r="J25" s="6"/>
      <c r="K25" s="2"/>
    </row>
    <row r="26" spans="2:11" x14ac:dyDescent="0.3">
      <c r="B26" s="20">
        <v>21</v>
      </c>
      <c r="C26" s="21">
        <v>2011</v>
      </c>
      <c r="D26" s="1">
        <v>1025510.233</v>
      </c>
      <c r="E26" s="1">
        <f t="shared" si="0"/>
        <v>1420549.5289597262</v>
      </c>
      <c r="F26" s="14">
        <f t="shared" si="1"/>
        <v>1492579</v>
      </c>
      <c r="G26" s="11">
        <f t="shared" si="2"/>
        <v>4.5297432233445845E-2</v>
      </c>
      <c r="H26" s="11">
        <f t="shared" si="3"/>
        <v>4.8871670579670345E-2</v>
      </c>
      <c r="I26" s="2"/>
      <c r="J26" s="6"/>
      <c r="K26" s="2"/>
    </row>
    <row r="27" spans="2:11" x14ac:dyDescent="0.3">
      <c r="B27" s="20">
        <v>22</v>
      </c>
      <c r="C27" s="21">
        <v>2012</v>
      </c>
      <c r="D27" s="1">
        <v>1055945.3389999999</v>
      </c>
      <c r="E27" s="1">
        <f t="shared" si="0"/>
        <v>1481839.1173278985</v>
      </c>
      <c r="F27" s="14">
        <f t="shared" si="1"/>
        <v>1562125</v>
      </c>
      <c r="G27" s="11">
        <f t="shared" si="2"/>
        <v>4.3144985175599615E-2</v>
      </c>
      <c r="H27" s="11">
        <f t="shared" si="3"/>
        <v>4.6594518615095115E-2</v>
      </c>
      <c r="I27" s="2"/>
      <c r="J27" s="6"/>
      <c r="K27" s="2"/>
    </row>
    <row r="28" spans="2:11" x14ac:dyDescent="0.3">
      <c r="B28" s="20">
        <v>23</v>
      </c>
      <c r="C28" s="21">
        <v>2013</v>
      </c>
      <c r="D28" s="1">
        <v>912116.08014500001</v>
      </c>
      <c r="E28" s="1">
        <f t="shared" si="0"/>
        <v>1542872.8469271464</v>
      </c>
      <c r="F28" s="14">
        <f t="shared" si="1"/>
        <v>1631671</v>
      </c>
      <c r="G28" s="11">
        <f t="shared" si="2"/>
        <v>4.1187824565804387E-2</v>
      </c>
      <c r="H28" s="11">
        <f t="shared" si="3"/>
        <v>4.4520124829959151E-2</v>
      </c>
      <c r="I28" s="2"/>
      <c r="J28" s="6"/>
      <c r="K28" s="2"/>
    </row>
    <row r="29" spans="2:11" x14ac:dyDescent="0.3">
      <c r="B29" s="20">
        <v>24</v>
      </c>
      <c r="C29" s="21">
        <v>2014</v>
      </c>
      <c r="D29" s="1">
        <v>951305.10261499998</v>
      </c>
      <c r="E29" s="1">
        <f t="shared" si="0"/>
        <v>1603662.8490304709</v>
      </c>
      <c r="F29" s="14">
        <f t="shared" si="1"/>
        <v>1701217</v>
      </c>
      <c r="G29" s="11">
        <f t="shared" si="2"/>
        <v>3.9400526248418055E-2</v>
      </c>
      <c r="H29" s="11">
        <f t="shared" si="3"/>
        <v>4.2622563004429237E-2</v>
      </c>
      <c r="I29" s="2"/>
      <c r="J29" s="6"/>
      <c r="K29" s="2"/>
    </row>
    <row r="30" spans="2:11" x14ac:dyDescent="0.3">
      <c r="B30" s="20">
        <v>25</v>
      </c>
      <c r="C30" s="21">
        <v>2015</v>
      </c>
      <c r="D30" s="1">
        <v>784028.39882400003</v>
      </c>
      <c r="E30" s="1">
        <f t="shared" si="0"/>
        <v>1664220.1985502881</v>
      </c>
      <c r="F30" s="14">
        <f t="shared" si="1"/>
        <v>1770763</v>
      </c>
      <c r="G30" s="11">
        <f t="shared" si="2"/>
        <v>3.7761895872582274E-2</v>
      </c>
      <c r="H30" s="11">
        <f t="shared" si="3"/>
        <v>4.0880146389320027E-2</v>
      </c>
      <c r="I30" s="2"/>
      <c r="J30" s="2"/>
      <c r="K30" s="2"/>
    </row>
    <row r="31" spans="2:11" x14ac:dyDescent="0.3">
      <c r="B31" s="20">
        <v>26</v>
      </c>
      <c r="C31" s="21">
        <v>2016</v>
      </c>
      <c r="D31" s="1">
        <v>810457.46121800004</v>
      </c>
      <c r="E31" s="1">
        <f t="shared" si="0"/>
        <v>1724555.044593896</v>
      </c>
      <c r="F31" s="14">
        <f t="shared" si="1"/>
        <v>1840309</v>
      </c>
      <c r="G31" s="11">
        <f t="shared" si="2"/>
        <v>3.6254124361767781E-2</v>
      </c>
      <c r="H31" s="11">
        <f t="shared" si="3"/>
        <v>3.9274595188627748E-2</v>
      </c>
      <c r="I31" s="49"/>
      <c r="J31" s="49"/>
      <c r="K31" s="2"/>
    </row>
    <row r="32" spans="2:11" x14ac:dyDescent="0.3">
      <c r="B32" s="20">
        <v>27</v>
      </c>
      <c r="C32" s="21">
        <v>2017</v>
      </c>
      <c r="D32" s="1">
        <v>763222.02226800006</v>
      </c>
      <c r="E32" s="1">
        <f t="shared" si="0"/>
        <v>1784676.7204810923</v>
      </c>
      <c r="F32" s="14">
        <f t="shared" si="1"/>
        <v>1909855</v>
      </c>
      <c r="G32" s="11">
        <f t="shared" si="2"/>
        <v>3.4862137961710671E-2</v>
      </c>
      <c r="H32" s="11">
        <f t="shared" si="3"/>
        <v>3.7790392809033735E-2</v>
      </c>
      <c r="I32" s="2"/>
      <c r="J32" s="2"/>
      <c r="K32" s="2"/>
    </row>
    <row r="33" spans="2:11" x14ac:dyDescent="0.3">
      <c r="B33" s="20">
        <v>28</v>
      </c>
      <c r="C33" s="21">
        <v>2018</v>
      </c>
      <c r="D33" s="1"/>
      <c r="E33" s="1">
        <f t="shared" si="0"/>
        <v>1844593.8370963442</v>
      </c>
      <c r="F33" s="14">
        <f t="shared" si="1"/>
        <v>1979401</v>
      </c>
      <c r="G33" s="11">
        <f t="shared" si="2"/>
        <v>3.3573092497727108E-2</v>
      </c>
      <c r="H33" s="11">
        <f t="shared" si="3"/>
        <v>3.6414282759685834E-2</v>
      </c>
      <c r="I33" s="2"/>
      <c r="J33" s="2"/>
      <c r="K33" s="2"/>
    </row>
    <row r="34" spans="2:11" x14ac:dyDescent="0.3">
      <c r="B34" s="20">
        <v>29</v>
      </c>
      <c r="C34" s="21">
        <v>2019</v>
      </c>
      <c r="D34" s="2"/>
      <c r="E34" s="1">
        <f t="shared" si="0"/>
        <v>1904314.362605385</v>
      </c>
      <c r="F34" s="14">
        <f t="shared" si="1"/>
        <v>2048947</v>
      </c>
      <c r="G34" s="11">
        <f t="shared" si="2"/>
        <v>3.2375975842491966E-2</v>
      </c>
      <c r="H34" s="11">
        <f t="shared" si="3"/>
        <v>3.5134871610148721E-2</v>
      </c>
      <c r="I34" s="2"/>
      <c r="J34" s="2"/>
      <c r="K34" s="2"/>
    </row>
    <row r="35" spans="2:11" x14ac:dyDescent="0.3">
      <c r="B35" s="20">
        <v>30</v>
      </c>
      <c r="C35" s="21">
        <v>2020</v>
      </c>
      <c r="D35" s="2"/>
      <c r="E35" s="1">
        <f t="shared" si="0"/>
        <v>1963845.6909296976</v>
      </c>
      <c r="F35" s="14">
        <f t="shared" si="1"/>
        <v>2118493</v>
      </c>
      <c r="G35" s="11">
        <f t="shared" si="2"/>
        <v>3.1261292512053895E-2</v>
      </c>
      <c r="H35" s="11">
        <f t="shared" si="3"/>
        <v>3.3942312807505592E-2</v>
      </c>
      <c r="I35" s="2"/>
      <c r="J35" s="2"/>
      <c r="K35" s="2"/>
    </row>
    <row r="36" spans="2:11" x14ac:dyDescent="0.3">
      <c r="B36" s="20">
        <v>31</v>
      </c>
      <c r="C36" s="21">
        <v>2021</v>
      </c>
      <c r="D36" s="2"/>
      <c r="E36" s="1">
        <f t="shared" si="0"/>
        <v>2023194.7008863695</v>
      </c>
      <c r="F36" s="14">
        <f t="shared" si="1"/>
        <v>2188039</v>
      </c>
      <c r="G36" s="11">
        <f t="shared" si="2"/>
        <v>3.0220811253543811E-2</v>
      </c>
      <c r="H36" s="11">
        <f t="shared" si="3"/>
        <v>3.2828052771474825E-2</v>
      </c>
      <c r="I36" s="2"/>
      <c r="J36" s="2"/>
      <c r="K36" s="2"/>
    </row>
    <row r="37" spans="2:11" x14ac:dyDescent="0.3">
      <c r="B37" s="20">
        <v>32</v>
      </c>
      <c r="C37" s="21">
        <v>2022</v>
      </c>
      <c r="D37" s="2"/>
      <c r="E37" s="1">
        <f t="shared" si="0"/>
        <v>2082367.8075260103</v>
      </c>
      <c r="F37" s="14">
        <f t="shared" si="1"/>
        <v>2257585</v>
      </c>
      <c r="G37" s="11">
        <f t="shared" si="2"/>
        <v>2.9247361419895368E-2</v>
      </c>
      <c r="H37" s="11">
        <f t="shared" si="3"/>
        <v>3.1784625411155787E-2</v>
      </c>
      <c r="I37" s="2"/>
      <c r="J37" s="2"/>
      <c r="K37" s="2"/>
    </row>
    <row r="38" spans="2:11" x14ac:dyDescent="0.3">
      <c r="B38" s="20">
        <v>33</v>
      </c>
      <c r="C38" s="21">
        <v>2023</v>
      </c>
      <c r="D38" s="2"/>
      <c r="E38" s="1">
        <f t="shared" si="0"/>
        <v>2141371.0069097276</v>
      </c>
      <c r="F38" s="14">
        <f t="shared" si="1"/>
        <v>2327131</v>
      </c>
      <c r="G38" s="11">
        <f t="shared" si="2"/>
        <v>2.8334667473474351E-2</v>
      </c>
      <c r="H38" s="11">
        <f t="shared" si="3"/>
        <v>3.0805484621841517E-2</v>
      </c>
      <c r="I38" s="2"/>
      <c r="J38" s="2"/>
      <c r="K38" s="2"/>
    </row>
    <row r="39" spans="2:11" x14ac:dyDescent="0.3">
      <c r="B39" s="20">
        <v>34</v>
      </c>
      <c r="C39" s="21">
        <v>2024</v>
      </c>
      <c r="D39" s="2"/>
      <c r="E39" s="1">
        <f t="shared" si="0"/>
        <v>2200209.9153370829</v>
      </c>
      <c r="F39" s="14">
        <f t="shared" si="1"/>
        <v>2396677</v>
      </c>
      <c r="G39" s="11">
        <f t="shared" ref="G39:G63" si="4">+E39/E38-1</f>
        <v>2.7477213540995526E-2</v>
      </c>
      <c r="H39" s="11">
        <f t="shared" ref="H39:H63" si="5">+F39/F38-1</f>
        <v>2.9884866816694E-2</v>
      </c>
      <c r="I39" s="2"/>
      <c r="J39" s="2"/>
      <c r="K39" s="2"/>
    </row>
    <row r="40" spans="2:11" x14ac:dyDescent="0.3">
      <c r="B40" s="20">
        <v>35</v>
      </c>
      <c r="C40" s="21">
        <v>2025</v>
      </c>
      <c r="D40" s="2"/>
      <c r="E40" s="1">
        <f t="shared" si="0"/>
        <v>2258889.8038557111</v>
      </c>
      <c r="F40" s="14">
        <f t="shared" si="1"/>
        <v>2466223</v>
      </c>
      <c r="G40" s="11">
        <f t="shared" si="4"/>
        <v>2.6670131840415001E-2</v>
      </c>
      <c r="H40" s="11">
        <f t="shared" si="5"/>
        <v>2.9017677392489727E-2</v>
      </c>
    </row>
    <row r="41" spans="2:11" x14ac:dyDescent="0.3">
      <c r="B41" s="20">
        <v>36</v>
      </c>
      <c r="C41" s="21">
        <v>2026</v>
      </c>
      <c r="D41" s="2"/>
      <c r="E41" s="1">
        <f t="shared" si="0"/>
        <v>2317415.6287387493</v>
      </c>
      <c r="F41" s="14">
        <f t="shared" si="1"/>
        <v>2535769</v>
      </c>
      <c r="G41" s="11">
        <f t="shared" si="4"/>
        <v>2.5909110211193243E-2</v>
      </c>
      <c r="H41" s="11">
        <f t="shared" si="5"/>
        <v>2.8199396404948063E-2</v>
      </c>
    </row>
    <row r="42" spans="2:11" x14ac:dyDescent="0.3">
      <c r="B42" s="20">
        <v>37</v>
      </c>
      <c r="C42" s="21">
        <v>2027</v>
      </c>
      <c r="D42" s="2"/>
      <c r="E42" s="1">
        <f t="shared" si="0"/>
        <v>2375792.058500112</v>
      </c>
      <c r="F42" s="14">
        <f t="shared" si="1"/>
        <v>2605315</v>
      </c>
      <c r="G42" s="11">
        <f t="shared" si="4"/>
        <v>2.5190315037762145E-2</v>
      </c>
      <c r="H42" s="11">
        <f t="shared" si="5"/>
        <v>2.7425999765751552E-2</v>
      </c>
    </row>
    <row r="43" spans="2:11" x14ac:dyDescent="0.3">
      <c r="B43" s="20">
        <v>38</v>
      </c>
      <c r="C43" s="21">
        <v>2028</v>
      </c>
      <c r="D43" s="2"/>
      <c r="E43" s="1">
        <f t="shared" si="0"/>
        <v>2434023.4979238808</v>
      </c>
      <c r="F43" s="14">
        <f t="shared" si="1"/>
        <v>2674861</v>
      </c>
      <c r="G43" s="11">
        <f t="shared" si="4"/>
        <v>2.4510326657346981E-2</v>
      </c>
      <c r="H43" s="11">
        <f t="shared" si="5"/>
        <v>2.6693893060915963E-2</v>
      </c>
    </row>
    <row r="44" spans="2:11" x14ac:dyDescent="0.3">
      <c r="B44" s="20">
        <v>39</v>
      </c>
      <c r="C44" s="21">
        <v>2029</v>
      </c>
      <c r="D44" s="2"/>
      <c r="E44" s="1">
        <f t="shared" si="0"/>
        <v>2492114.1095076944</v>
      </c>
      <c r="F44" s="14">
        <f t="shared" si="1"/>
        <v>2744407</v>
      </c>
      <c r="G44" s="11">
        <f t="shared" si="4"/>
        <v>2.3866084954957234E-2</v>
      </c>
      <c r="H44" s="11">
        <f t="shared" si="5"/>
        <v>2.5999855693435991E-2</v>
      </c>
    </row>
    <row r="45" spans="2:11" x14ac:dyDescent="0.3">
      <c r="B45" s="20">
        <v>40</v>
      </c>
      <c r="C45" s="21">
        <v>2030</v>
      </c>
      <c r="D45" s="2"/>
      <c r="E45" s="1">
        <f t="shared" si="0"/>
        <v>2550067.8326576198</v>
      </c>
      <c r="F45" s="14">
        <f t="shared" si="1"/>
        <v>2813953</v>
      </c>
      <c r="G45" s="11">
        <f t="shared" si="4"/>
        <v>2.3254843319102214E-2</v>
      </c>
      <c r="H45" s="11">
        <f t="shared" si="5"/>
        <v>2.5340993518818467E-2</v>
      </c>
    </row>
    <row r="46" spans="2:11" x14ac:dyDescent="0.3">
      <c r="B46" s="20">
        <v>41</v>
      </c>
      <c r="C46" s="21">
        <v>2031</v>
      </c>
      <c r="D46" s="2"/>
      <c r="E46" s="1">
        <f t="shared" si="0"/>
        <v>2607888.4009206099</v>
      </c>
      <c r="F46" s="14">
        <f t="shared" si="1"/>
        <v>2883499</v>
      </c>
      <c r="G46" s="11">
        <f t="shared" si="4"/>
        <v>2.2674129496677242E-2</v>
      </c>
      <c r="H46" s="11">
        <f t="shared" si="5"/>
        <v>2.4714698504203936E-2</v>
      </c>
    </row>
    <row r="47" spans="2:11" x14ac:dyDescent="0.3">
      <c r="B47" s="20">
        <v>42</v>
      </c>
      <c r="C47" s="21">
        <v>2032</v>
      </c>
      <c r="D47" s="2"/>
      <c r="E47" s="1">
        <f t="shared" si="0"/>
        <v>2665579.3574981187</v>
      </c>
      <c r="F47" s="14">
        <f t="shared" si="1"/>
        <v>2953045</v>
      </c>
      <c r="G47" s="11">
        <f t="shared" si="4"/>
        <v>2.2121712170330321E-2</v>
      </c>
      <c r="H47" s="11">
        <f t="shared" si="5"/>
        <v>2.4118614225286716E-2</v>
      </c>
    </row>
    <row r="48" spans="2:11" x14ac:dyDescent="0.3">
      <c r="B48" s="20">
        <v>43</v>
      </c>
      <c r="C48" s="21">
        <v>2033</v>
      </c>
      <c r="D48" s="2"/>
      <c r="E48" s="1">
        <f t="shared" si="0"/>
        <v>2723144.0692491871</v>
      </c>
      <c r="F48" s="14">
        <f t="shared" si="1"/>
        <v>3022591</v>
      </c>
      <c r="G48" s="11">
        <f t="shared" si="4"/>
        <v>2.1595572305563637E-2</v>
      </c>
      <c r="H48" s="11">
        <f t="shared" si="5"/>
        <v>2.3550606238645244E-2</v>
      </c>
    </row>
    <row r="49" spans="2:8" x14ac:dyDescent="0.3">
      <c r="B49" s="20">
        <v>44</v>
      </c>
      <c r="C49" s="21">
        <v>2034</v>
      </c>
      <c r="D49" s="2"/>
      <c r="E49" s="1">
        <f t="shared" si="0"/>
        <v>2780585.7393617574</v>
      </c>
      <c r="F49" s="14">
        <f t="shared" si="1"/>
        <v>3092137</v>
      </c>
      <c r="G49" s="11">
        <f t="shared" si="4"/>
        <v>2.1093878491859508E-2</v>
      </c>
      <c r="H49" s="11">
        <f t="shared" si="5"/>
        <v>2.3008736544243069E-2</v>
      </c>
    </row>
    <row r="50" spans="2:8" x14ac:dyDescent="0.3">
      <c r="B50" s="20">
        <v>45</v>
      </c>
      <c r="C50" s="21">
        <v>2035</v>
      </c>
      <c r="D50" s="2"/>
      <c r="E50" s="1">
        <f t="shared" si="0"/>
        <v>2837907.4188462752</v>
      </c>
      <c r="F50" s="14">
        <f t="shared" si="1"/>
        <v>3161683</v>
      </c>
      <c r="G50" s="11">
        <f t="shared" si="4"/>
        <v>2.0614965643057426E-2</v>
      </c>
      <c r="H50" s="11">
        <f t="shared" si="5"/>
        <v>2.249124149415116E-2</v>
      </c>
    </row>
    <row r="51" spans="2:8" x14ac:dyDescent="0.3">
      <c r="B51" s="20">
        <v>46</v>
      </c>
      <c r="C51" s="21">
        <v>2036</v>
      </c>
      <c r="D51" s="2"/>
      <c r="E51" s="1">
        <f t="shared" si="0"/>
        <v>2895112.0169847691</v>
      </c>
      <c r="F51" s="14">
        <f t="shared" si="1"/>
        <v>3231229</v>
      </c>
      <c r="G51" s="11">
        <f t="shared" si="4"/>
        <v>2.0157316534924252E-2</v>
      </c>
      <c r="H51" s="11">
        <f t="shared" si="5"/>
        <v>2.1996512616856201E-2</v>
      </c>
    </row>
    <row r="52" spans="2:8" x14ac:dyDescent="0.3">
      <c r="B52" s="20">
        <v>47</v>
      </c>
      <c r="C52" s="21">
        <v>2037</v>
      </c>
      <c r="D52" s="2"/>
      <c r="E52" s="1">
        <f t="shared" si="0"/>
        <v>2952202.3108509737</v>
      </c>
      <c r="F52" s="14">
        <f t="shared" si="1"/>
        <v>3300775</v>
      </c>
      <c r="G52" s="11">
        <f t="shared" si="4"/>
        <v>1.9719545748583256E-2</v>
      </c>
      <c r="H52" s="11">
        <f t="shared" si="5"/>
        <v>2.1523079917888932E-2</v>
      </c>
    </row>
    <row r="53" spans="2:8" x14ac:dyDescent="0.3">
      <c r="B53" s="20">
        <v>48</v>
      </c>
      <c r="C53" s="21">
        <v>2038</v>
      </c>
      <c r="D53" s="2"/>
      <c r="E53" s="1">
        <f t="shared" si="0"/>
        <v>3009180.9540020884</v>
      </c>
      <c r="F53" s="14">
        <f t="shared" si="1"/>
        <v>3370321</v>
      </c>
      <c r="G53" s="11">
        <f t="shared" si="4"/>
        <v>1.930038566181147E-2</v>
      </c>
      <c r="H53" s="11">
        <f t="shared" si="5"/>
        <v>2.1069597291545117E-2</v>
      </c>
    </row>
    <row r="54" spans="2:8" x14ac:dyDescent="0.3">
      <c r="B54" s="20">
        <v>49</v>
      </c>
      <c r="C54" s="21">
        <v>2039</v>
      </c>
      <c r="D54" s="2"/>
      <c r="E54" s="1">
        <f t="shared" si="0"/>
        <v>3066050.4844299955</v>
      </c>
      <c r="F54" s="14">
        <f t="shared" si="1"/>
        <v>3439867</v>
      </c>
      <c r="G54" s="11">
        <f t="shared" si="4"/>
        <v>1.8898674189823383E-2</v>
      </c>
      <c r="H54" s="11">
        <f t="shared" si="5"/>
        <v>2.0634829738769733E-2</v>
      </c>
    </row>
    <row r="55" spans="2:8" x14ac:dyDescent="0.3">
      <c r="B55" s="20">
        <v>50</v>
      </c>
      <c r="C55" s="21">
        <v>2040</v>
      </c>
      <c r="D55" s="2"/>
      <c r="E55" s="1">
        <f t="shared" si="0"/>
        <v>3122813.3318488724</v>
      </c>
      <c r="F55" s="14">
        <f t="shared" si="1"/>
        <v>3509413</v>
      </c>
      <c r="G55" s="11">
        <f t="shared" si="4"/>
        <v>1.8513344025850031E-2</v>
      </c>
      <c r="H55" s="11">
        <f t="shared" si="5"/>
        <v>2.0217642135582636E-2</v>
      </c>
    </row>
    <row r="56" spans="2:8" x14ac:dyDescent="0.3">
      <c r="B56" s="20">
        <v>51</v>
      </c>
      <c r="C56" s="21">
        <v>2041</v>
      </c>
      <c r="D56" s="2"/>
      <c r="E56" s="1">
        <f t="shared" si="0"/>
        <v>3179471.8243867191</v>
      </c>
      <c r="F56" s="14">
        <f t="shared" si="1"/>
        <v>3578959</v>
      </c>
      <c r="G56" s="11">
        <f t="shared" si="4"/>
        <v>1.8143413171706202E-2</v>
      </c>
      <c r="H56" s="11">
        <f t="shared" si="5"/>
        <v>1.9816989336963298E-2</v>
      </c>
    </row>
    <row r="57" spans="2:8" x14ac:dyDescent="0.3">
      <c r="B57" s="20">
        <v>52</v>
      </c>
      <c r="C57" s="21">
        <v>2042</v>
      </c>
      <c r="D57" s="2"/>
      <c r="E57" s="1">
        <f t="shared" si="0"/>
        <v>3236028.1947403071</v>
      </c>
      <c r="F57" s="14">
        <f t="shared" si="1"/>
        <v>3648505</v>
      </c>
      <c r="G57" s="11">
        <f t="shared" si="4"/>
        <v>1.7787976581455256E-2</v>
      </c>
      <c r="H57" s="11">
        <f t="shared" si="5"/>
        <v>1.9431907434536155E-2</v>
      </c>
    </row>
    <row r="58" spans="2:8" x14ac:dyDescent="0.3">
      <c r="B58" s="20">
        <v>53</v>
      </c>
      <c r="C58" s="21">
        <v>2043</v>
      </c>
      <c r="D58" s="2"/>
      <c r="E58" s="1">
        <f t="shared" si="0"/>
        <v>3292484.5858460567</v>
      </c>
      <c r="F58" s="14">
        <f t="shared" si="1"/>
        <v>3718051</v>
      </c>
      <c r="G58" s="11">
        <f t="shared" si="4"/>
        <v>1.744619876845066E-2</v>
      </c>
      <c r="H58" s="11">
        <f t="shared" si="5"/>
        <v>1.9061506014107055E-2</v>
      </c>
    </row>
    <row r="59" spans="2:8" x14ac:dyDescent="0.3">
      <c r="B59" s="20">
        <v>54</v>
      </c>
      <c r="C59" s="21">
        <v>2044</v>
      </c>
      <c r="D59" s="2"/>
      <c r="E59" s="1">
        <f t="shared" si="0"/>
        <v>3348843.0561133293</v>
      </c>
      <c r="F59" s="14">
        <f t="shared" si="1"/>
        <v>3787597</v>
      </c>
      <c r="G59" s="11">
        <f t="shared" si="4"/>
        <v>1.7117307248620151E-2</v>
      </c>
      <c r="H59" s="11">
        <f t="shared" si="5"/>
        <v>1.8704961282134169E-2</v>
      </c>
    </row>
    <row r="60" spans="2:8" x14ac:dyDescent="0.3">
      <c r="B60" s="20">
        <v>55</v>
      </c>
      <c r="C60" s="21">
        <v>2045</v>
      </c>
      <c r="D60" s="2"/>
      <c r="E60" s="1">
        <f t="shared" si="0"/>
        <v>3405105.5842613708</v>
      </c>
      <c r="F60" s="14">
        <f t="shared" si="1"/>
        <v>3857143</v>
      </c>
      <c r="G60" s="11">
        <f t="shared" si="4"/>
        <v>1.6800586711680721E-2</v>
      </c>
      <c r="H60" s="11">
        <f t="shared" si="5"/>
        <v>1.8361509949448074E-2</v>
      </c>
    </row>
    <row r="61" spans="2:8" x14ac:dyDescent="0.3">
      <c r="B61" s="20">
        <v>56</v>
      </c>
      <c r="C61" s="21">
        <v>2046</v>
      </c>
      <c r="D61" s="2"/>
      <c r="E61" s="1">
        <f t="shared" si="0"/>
        <v>3461274.0737965945</v>
      </c>
      <c r="F61" s="14">
        <f t="shared" si="1"/>
        <v>3926689</v>
      </c>
      <c r="G61" s="11">
        <f t="shared" si="4"/>
        <v>1.6495373827712712E-2</v>
      </c>
      <c r="H61" s="11">
        <f t="shared" si="5"/>
        <v>1.8030443776650307E-2</v>
      </c>
    </row>
    <row r="62" spans="2:8" x14ac:dyDescent="0.3">
      <c r="B62" s="20">
        <v>57</v>
      </c>
      <c r="C62" s="21">
        <v>2047</v>
      </c>
      <c r="D62" s="2"/>
      <c r="E62" s="1">
        <f t="shared" si="0"/>
        <v>3517350.3571628751</v>
      </c>
      <c r="F62" s="14">
        <f t="shared" si="1"/>
        <v>3996235</v>
      </c>
      <c r="G62" s="11">
        <f t="shared" si="4"/>
        <v>1.6201052609732258E-2</v>
      </c>
      <c r="H62" s="11">
        <f t="shared" si="5"/>
        <v>1.7711104699149827E-2</v>
      </c>
    </row>
    <row r="63" spans="2:8" x14ac:dyDescent="0.3">
      <c r="B63" s="20">
        <v>58</v>
      </c>
      <c r="C63" s="21">
        <v>2048</v>
      </c>
      <c r="D63" s="2"/>
      <c r="E63" s="1">
        <f t="shared" si="0"/>
        <v>3573336.1995940735</v>
      </c>
      <c r="F63" s="14">
        <f t="shared" si="1"/>
        <v>4065781</v>
      </c>
      <c r="G63" s="11">
        <f t="shared" si="4"/>
        <v>1.5917050264039334E-2</v>
      </c>
      <c r="H63" s="11">
        <f t="shared" si="5"/>
        <v>1.740288046123406E-2</v>
      </c>
    </row>
    <row r="66" spans="1:23" x14ac:dyDescent="0.3">
      <c r="A66" s="50" t="s">
        <v>60</v>
      </c>
      <c r="B66" s="50"/>
      <c r="C66" s="50"/>
    </row>
    <row r="68" spans="1:23" s="19" customFormat="1" x14ac:dyDescent="0.3">
      <c r="B68" s="19" t="s">
        <v>31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</row>
    <row r="69" spans="1:23" s="19" customFormat="1" x14ac:dyDescent="0.3">
      <c r="B69" s="19" t="s">
        <v>32</v>
      </c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</row>
    <row r="70" spans="1:23" s="19" customFormat="1" x14ac:dyDescent="0.3">
      <c r="B70" s="19" t="s">
        <v>33</v>
      </c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</row>
    <row r="71" spans="1:23" s="19" customFormat="1" x14ac:dyDescent="0.3">
      <c r="B71" s="19" t="s">
        <v>34</v>
      </c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</row>
    <row r="72" spans="1:23" s="19" customFormat="1" x14ac:dyDescent="0.3">
      <c r="B72" s="19" t="s">
        <v>35</v>
      </c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</row>
    <row r="73" spans="1:23" s="19" customFormat="1" x14ac:dyDescent="0.3">
      <c r="B73" s="19" t="s">
        <v>36</v>
      </c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</row>
    <row r="74" spans="1:23" s="19" customFormat="1" x14ac:dyDescent="0.3">
      <c r="B74" s="19" t="s">
        <v>37</v>
      </c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</row>
    <row r="75" spans="1:23" s="19" customFormat="1" x14ac:dyDescent="0.3">
      <c r="B75" s="19" t="s">
        <v>38</v>
      </c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</row>
    <row r="76" spans="1:23" s="19" customFormat="1" x14ac:dyDescent="0.3">
      <c r="B76" s="19" t="s">
        <v>39</v>
      </c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</row>
    <row r="77" spans="1:23" s="19" customFormat="1" x14ac:dyDescent="0.3">
      <c r="B77" s="19" t="s">
        <v>40</v>
      </c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</row>
    <row r="78" spans="1:23" s="19" customFormat="1" x14ac:dyDescent="0.3">
      <c r="B78" s="19" t="s">
        <v>41</v>
      </c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</row>
    <row r="79" spans="1:23" s="19" customFormat="1" x14ac:dyDescent="0.3">
      <c r="B79" s="19" t="s">
        <v>42</v>
      </c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</row>
    <row r="80" spans="1:23" x14ac:dyDescent="0.3">
      <c r="B80" s="19" t="s">
        <v>43</v>
      </c>
    </row>
  </sheetData>
  <mergeCells count="5">
    <mergeCell ref="B2:H2"/>
    <mergeCell ref="B4:D4"/>
    <mergeCell ref="G6:H6"/>
    <mergeCell ref="I31:J31"/>
    <mergeCell ref="A66:C6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V81"/>
  <sheetViews>
    <sheetView zoomScale="50" zoomScaleNormal="50" workbookViewId="0"/>
  </sheetViews>
  <sheetFormatPr baseColWidth="10" defaultColWidth="18.109375" defaultRowHeight="14.4" x14ac:dyDescent="0.3"/>
  <cols>
    <col min="1" max="16384" width="18.109375" style="17"/>
  </cols>
  <sheetData>
    <row r="2" spans="2:12" x14ac:dyDescent="0.3">
      <c r="B2" s="45" t="s">
        <v>10</v>
      </c>
      <c r="C2" s="46"/>
      <c r="D2" s="46"/>
      <c r="E2" s="46"/>
      <c r="F2" s="46"/>
      <c r="G2" s="46"/>
      <c r="H2" s="46"/>
      <c r="I2" s="46"/>
      <c r="J2" s="46"/>
    </row>
    <row r="4" spans="2:12" ht="15.6" x14ac:dyDescent="0.3">
      <c r="B4" s="43" t="s">
        <v>30</v>
      </c>
      <c r="C4" s="43"/>
      <c r="D4" s="44"/>
    </row>
    <row r="5" spans="2:12" ht="66.75" customHeight="1" x14ac:dyDescent="0.3">
      <c r="B5" s="28" t="s">
        <v>1</v>
      </c>
      <c r="C5" s="29" t="s">
        <v>0</v>
      </c>
      <c r="D5" s="29" t="s">
        <v>2</v>
      </c>
      <c r="E5" s="29" t="s">
        <v>16</v>
      </c>
      <c r="F5" s="29" t="s">
        <v>29</v>
      </c>
      <c r="G5" s="29" t="s">
        <v>28</v>
      </c>
      <c r="H5" s="29" t="s">
        <v>14</v>
      </c>
      <c r="I5" s="29" t="s">
        <v>25</v>
      </c>
      <c r="J5" s="29" t="s">
        <v>26</v>
      </c>
    </row>
    <row r="6" spans="2:12" x14ac:dyDescent="0.3">
      <c r="B6" s="12">
        <v>31</v>
      </c>
      <c r="C6" s="13">
        <v>1990</v>
      </c>
      <c r="D6" s="1">
        <v>38020.869120000003</v>
      </c>
      <c r="E6" s="1">
        <f>(35243)*EXP(0.0331*B6)</f>
        <v>98333.712930857597</v>
      </c>
      <c r="F6" s="23">
        <f>55.821*(B6)^2+350.17*(B6)+38633</f>
        <v>103132.251</v>
      </c>
      <c r="G6" s="14">
        <f>-1.6985*(B6)^3+129.7*(B6)^2-521.99*(B6)+40923</f>
        <v>98782.996499999979</v>
      </c>
      <c r="H6" s="11"/>
      <c r="I6" s="11"/>
      <c r="J6" s="11"/>
    </row>
    <row r="7" spans="2:12" x14ac:dyDescent="0.3">
      <c r="B7" s="12">
        <v>32</v>
      </c>
      <c r="C7" s="13">
        <v>1991</v>
      </c>
      <c r="D7" s="1">
        <v>39652.474800000004</v>
      </c>
      <c r="E7" s="1">
        <f t="shared" ref="E7:E64" si="0">(35243)*EXP(0.0331*B7)</f>
        <v>101643.02581967137</v>
      </c>
      <c r="F7" s="23">
        <f t="shared" ref="F7:F64" si="1">55.821*(B7)^2+350.17*(B7)+38633</f>
        <v>106999.144</v>
      </c>
      <c r="G7" s="14">
        <f t="shared" ref="G7:G64" si="2">-1.6985*(B7)^3+129.7*(B7)^2-521.99*(B7)+40923</f>
        <v>101375.67199999999</v>
      </c>
      <c r="H7" s="11">
        <f t="shared" ref="H7:H38" si="3">+E7/E6-1</f>
        <v>3.3653899463154557E-2</v>
      </c>
      <c r="I7" s="11">
        <f t="shared" ref="I7:J18" si="4">+F7/F6-1</f>
        <v>3.749450790131581E-2</v>
      </c>
      <c r="J7" s="11">
        <f t="shared" si="4"/>
        <v>2.6246171829784615E-2</v>
      </c>
    </row>
    <row r="8" spans="2:12" x14ac:dyDescent="0.3">
      <c r="B8" s="12">
        <v>33</v>
      </c>
      <c r="C8" s="13">
        <v>1992</v>
      </c>
      <c r="D8" s="1">
        <v>40490.851300000002</v>
      </c>
      <c r="E8" s="1">
        <f t="shared" si="0"/>
        <v>105063.70999173741</v>
      </c>
      <c r="F8" s="23">
        <f t="shared" si="1"/>
        <v>110977.679</v>
      </c>
      <c r="G8" s="14">
        <f t="shared" si="2"/>
        <v>103901.63549999999</v>
      </c>
      <c r="H8" s="11">
        <f t="shared" si="3"/>
        <v>3.3653899463154557E-2</v>
      </c>
      <c r="I8" s="11">
        <f t="shared" si="4"/>
        <v>3.7182867556398325E-2</v>
      </c>
      <c r="J8" s="11">
        <f t="shared" si="4"/>
        <v>2.4916860723744438E-2</v>
      </c>
    </row>
    <row r="9" spans="2:12" x14ac:dyDescent="0.3">
      <c r="B9" s="12">
        <v>34</v>
      </c>
      <c r="C9" s="13">
        <v>1993</v>
      </c>
      <c r="D9" s="1">
        <v>41289.824099999998</v>
      </c>
      <c r="E9" s="1">
        <f t="shared" si="0"/>
        <v>108599.51352502538</v>
      </c>
      <c r="F9" s="23">
        <f t="shared" si="1"/>
        <v>115067.856</v>
      </c>
      <c r="G9" s="14">
        <f t="shared" si="2"/>
        <v>106350.69599999998</v>
      </c>
      <c r="H9" s="11">
        <f t="shared" si="3"/>
        <v>3.3653899463154557E-2</v>
      </c>
      <c r="I9" s="11">
        <f t="shared" si="4"/>
        <v>3.6855852788199028E-2</v>
      </c>
      <c r="J9" s="11">
        <f t="shared" si="4"/>
        <v>2.3570952355220554E-2</v>
      </c>
    </row>
    <row r="10" spans="2:12" x14ac:dyDescent="0.3">
      <c r="B10" s="12">
        <v>35</v>
      </c>
      <c r="C10" s="13">
        <v>1994</v>
      </c>
      <c r="D10" s="1">
        <v>43048.04823</v>
      </c>
      <c r="E10" s="1">
        <f t="shared" si="0"/>
        <v>112254.31063494406</v>
      </c>
      <c r="F10" s="23">
        <f t="shared" si="1"/>
        <v>119269.67499999999</v>
      </c>
      <c r="G10" s="14">
        <f t="shared" si="2"/>
        <v>108712.66250000001</v>
      </c>
      <c r="H10" s="11">
        <f t="shared" si="3"/>
        <v>3.3653899463154335E-2</v>
      </c>
      <c r="I10" s="11">
        <f t="shared" si="4"/>
        <v>3.651601017055528E-2</v>
      </c>
      <c r="J10" s="11">
        <f t="shared" si="4"/>
        <v>2.2209224658012783E-2</v>
      </c>
    </row>
    <row r="11" spans="2:12" x14ac:dyDescent="0.3">
      <c r="B11" s="12">
        <v>36</v>
      </c>
      <c r="C11" s="13">
        <v>1995</v>
      </c>
      <c r="D11" s="1">
        <v>44017.72651</v>
      </c>
      <c r="E11" s="1">
        <f t="shared" si="0"/>
        <v>116032.1059193582</v>
      </c>
      <c r="F11" s="23">
        <f t="shared" si="1"/>
        <v>123583.136</v>
      </c>
      <c r="G11" s="14">
        <f t="shared" si="2"/>
        <v>110977.34399999998</v>
      </c>
      <c r="H11" s="11">
        <f t="shared" si="3"/>
        <v>3.3653899463154557E-2</v>
      </c>
      <c r="I11" s="11">
        <f t="shared" si="4"/>
        <v>3.6165613765611448E-2</v>
      </c>
      <c r="J11" s="11">
        <f t="shared" si="4"/>
        <v>2.083180972593679E-2</v>
      </c>
    </row>
    <row r="12" spans="2:12" x14ac:dyDescent="0.3">
      <c r="B12" s="12">
        <v>37</v>
      </c>
      <c r="C12" s="13">
        <v>1996</v>
      </c>
      <c r="D12" s="1">
        <v>44780.002399999998</v>
      </c>
      <c r="E12" s="1">
        <f t="shared" si="0"/>
        <v>119937.03874646638</v>
      </c>
      <c r="F12" s="23">
        <f t="shared" si="1"/>
        <v>128008.239</v>
      </c>
      <c r="G12" s="14">
        <f t="shared" si="2"/>
        <v>113134.54949999999</v>
      </c>
      <c r="H12" s="11">
        <f t="shared" si="3"/>
        <v>3.3653899463154557E-2</v>
      </c>
      <c r="I12" s="11">
        <f t="shared" si="4"/>
        <v>3.5806689676494363E-2</v>
      </c>
      <c r="J12" s="11">
        <f t="shared" si="4"/>
        <v>1.9438251288479202E-2</v>
      </c>
    </row>
    <row r="13" spans="2:12" x14ac:dyDescent="0.3">
      <c r="B13" s="12">
        <v>38</v>
      </c>
      <c r="C13" s="13">
        <v>1997</v>
      </c>
      <c r="D13" s="1">
        <v>46718.020340000003</v>
      </c>
      <c r="E13" s="1">
        <f t="shared" si="0"/>
        <v>123973.38779034842</v>
      </c>
      <c r="F13" s="23">
        <f t="shared" si="1"/>
        <v>132544.984</v>
      </c>
      <c r="G13" s="14">
        <f t="shared" si="2"/>
        <v>115174.088</v>
      </c>
      <c r="H13" s="11">
        <f t="shared" si="3"/>
        <v>3.3653899463154557E-2</v>
      </c>
      <c r="I13" s="11">
        <f t="shared" si="4"/>
        <v>3.5441039072492853E-2</v>
      </c>
      <c r="J13" s="11">
        <f t="shared" si="4"/>
        <v>1.8027547809345457E-2</v>
      </c>
    </row>
    <row r="14" spans="2:12" x14ac:dyDescent="0.3">
      <c r="B14" s="12">
        <v>39</v>
      </c>
      <c r="C14" s="13">
        <v>1998</v>
      </c>
      <c r="D14" s="1">
        <v>48244.07821</v>
      </c>
      <c r="E14" s="1">
        <f t="shared" si="0"/>
        <v>128145.57571915149</v>
      </c>
      <c r="F14" s="23">
        <f t="shared" si="1"/>
        <v>137193.37099999998</v>
      </c>
      <c r="G14" s="14">
        <f t="shared" si="2"/>
        <v>117085.76849999999</v>
      </c>
      <c r="H14" s="11">
        <f t="shared" si="3"/>
        <v>3.3653899463154557E-2</v>
      </c>
      <c r="I14" s="11">
        <f t="shared" si="4"/>
        <v>3.5070259618424915E-2</v>
      </c>
      <c r="J14" s="11">
        <f t="shared" si="4"/>
        <v>1.6598182223070745E-2</v>
      </c>
    </row>
    <row r="15" spans="2:12" x14ac:dyDescent="0.3">
      <c r="B15" s="12">
        <v>40</v>
      </c>
      <c r="C15" s="13">
        <v>1999</v>
      </c>
      <c r="D15" s="1">
        <v>45957.605230000001</v>
      </c>
      <c r="E15" s="1">
        <f t="shared" si="0"/>
        <v>132458.17404105185</v>
      </c>
      <c r="F15" s="23">
        <f t="shared" si="1"/>
        <v>141953.4</v>
      </c>
      <c r="G15" s="14">
        <f t="shared" si="2"/>
        <v>118859.39999999997</v>
      </c>
      <c r="H15" s="11">
        <f t="shared" si="3"/>
        <v>3.3653899463154335E-2</v>
      </c>
      <c r="I15" s="11">
        <f t="shared" si="4"/>
        <v>3.4695765293208058E-2</v>
      </c>
      <c r="J15" s="11">
        <f t="shared" si="4"/>
        <v>1.514813903279788E-2</v>
      </c>
      <c r="K15" s="2"/>
      <c r="L15" s="2"/>
    </row>
    <row r="16" spans="2:12" x14ac:dyDescent="0.3">
      <c r="B16" s="12">
        <v>41</v>
      </c>
      <c r="C16" s="13">
        <v>2000</v>
      </c>
      <c r="D16" s="1">
        <v>46459.371079999997</v>
      </c>
      <c r="E16" s="1">
        <f t="shared" si="0"/>
        <v>136915.90811330246</v>
      </c>
      <c r="F16" s="23">
        <f t="shared" si="1"/>
        <v>146825.071</v>
      </c>
      <c r="G16" s="14">
        <f t="shared" si="2"/>
        <v>120484.79149999999</v>
      </c>
      <c r="H16" s="11">
        <f t="shared" si="3"/>
        <v>3.3653899463154779E-2</v>
      </c>
      <c r="I16" s="11">
        <f t="shared" si="4"/>
        <v>3.4318804621798371E-2</v>
      </c>
      <c r="J16" s="11">
        <f t="shared" si="4"/>
        <v>1.3674909178407635E-2</v>
      </c>
      <c r="K16" s="2"/>
      <c r="L16" s="2"/>
    </row>
    <row r="17" spans="2:13" x14ac:dyDescent="0.3">
      <c r="B17" s="12">
        <v>42</v>
      </c>
      <c r="C17" s="13">
        <v>2001</v>
      </c>
      <c r="D17" s="1">
        <v>48325.007469999997</v>
      </c>
      <c r="E17" s="1">
        <f t="shared" si="0"/>
        <v>141523.66231985405</v>
      </c>
      <c r="F17" s="23">
        <f t="shared" si="1"/>
        <v>151808.38399999999</v>
      </c>
      <c r="G17" s="14">
        <f t="shared" si="2"/>
        <v>121951.75199999999</v>
      </c>
      <c r="H17" s="11">
        <f t="shared" si="3"/>
        <v>3.3653899463154557E-2</v>
      </c>
      <c r="I17" s="11">
        <f t="shared" si="4"/>
        <v>3.3940477372559785E-2</v>
      </c>
      <c r="J17" s="11">
        <f t="shared" si="4"/>
        <v>1.2175482745471644E-2</v>
      </c>
      <c r="K17" s="2"/>
      <c r="L17" s="2"/>
    </row>
    <row r="18" spans="2:13" x14ac:dyDescent="0.3">
      <c r="B18" s="12">
        <v>43</v>
      </c>
      <c r="C18" s="13">
        <v>2002</v>
      </c>
      <c r="D18" s="1">
        <v>50304.775099999999</v>
      </c>
      <c r="E18" s="1">
        <f t="shared" si="0"/>
        <v>146286.48542322384</v>
      </c>
      <c r="F18" s="23">
        <f t="shared" si="1"/>
        <v>156903.33899999998</v>
      </c>
      <c r="G18" s="14">
        <f t="shared" si="2"/>
        <v>123250.09049999999</v>
      </c>
      <c r="H18" s="11">
        <f t="shared" si="3"/>
        <v>3.3653899463154557E-2</v>
      </c>
      <c r="I18" s="11">
        <f t="shared" si="4"/>
        <v>3.3561749791104933E-2</v>
      </c>
      <c r="J18" s="11">
        <f t="shared" si="4"/>
        <v>1.06463292138681E-2</v>
      </c>
      <c r="K18" s="22"/>
      <c r="L18" s="2"/>
    </row>
    <row r="19" spans="2:13" x14ac:dyDescent="0.3">
      <c r="B19" s="12">
        <v>44</v>
      </c>
      <c r="C19" s="13">
        <v>2003</v>
      </c>
      <c r="D19" s="1">
        <v>51674.512419999999</v>
      </c>
      <c r="E19" s="1">
        <f t="shared" si="0"/>
        <v>151209.59609647526</v>
      </c>
      <c r="F19" s="23">
        <f t="shared" si="1"/>
        <v>162109.93599999999</v>
      </c>
      <c r="G19" s="14">
        <f t="shared" si="2"/>
        <v>124369.61599999998</v>
      </c>
      <c r="H19" s="11">
        <f t="shared" si="3"/>
        <v>3.3653899463154779E-2</v>
      </c>
      <c r="I19" s="11">
        <f t="shared" ref="I19:J64" si="5">+F19/F18-1</f>
        <v>3.3183468453784837E-2</v>
      </c>
      <c r="J19" s="11">
        <f t="shared" si="5"/>
        <v>9.0833645270222974E-3</v>
      </c>
      <c r="K19" s="22"/>
      <c r="L19" s="2"/>
    </row>
    <row r="20" spans="2:13" x14ac:dyDescent="0.3">
      <c r="B20" s="12">
        <v>45</v>
      </c>
      <c r="C20" s="13">
        <v>2004</v>
      </c>
      <c r="D20" s="1">
        <v>55917.517449999999</v>
      </c>
      <c r="E20" s="1">
        <f t="shared" si="0"/>
        <v>156298.38864137023</v>
      </c>
      <c r="F20" s="23">
        <f t="shared" si="1"/>
        <v>167428.17499999999</v>
      </c>
      <c r="G20" s="14">
        <f t="shared" si="2"/>
        <v>125300.1375</v>
      </c>
      <c r="H20" s="11">
        <f t="shared" si="3"/>
        <v>3.3653899463154335E-2</v>
      </c>
      <c r="I20" s="11">
        <f t="shared" si="5"/>
        <v>3.2806372830842312E-2</v>
      </c>
      <c r="J20" s="11">
        <f t="shared" si="5"/>
        <v>7.4819037794571219E-3</v>
      </c>
      <c r="K20" s="22"/>
      <c r="L20" s="2"/>
      <c r="M20" s="2"/>
    </row>
    <row r="21" spans="2:13" x14ac:dyDescent="0.3">
      <c r="B21" s="12">
        <v>46</v>
      </c>
      <c r="C21" s="13">
        <v>2005</v>
      </c>
      <c r="D21" s="1">
        <v>58876.285669999997</v>
      </c>
      <c r="E21" s="1">
        <f t="shared" si="0"/>
        <v>161558.43889896001</v>
      </c>
      <c r="F21" s="23">
        <f t="shared" si="1"/>
        <v>172858.05599999998</v>
      </c>
      <c r="G21" s="14">
        <f t="shared" si="2"/>
        <v>126031.46399999995</v>
      </c>
      <c r="H21" s="11">
        <f t="shared" si="3"/>
        <v>3.3653899463155001E-2</v>
      </c>
      <c r="I21" s="11">
        <f t="shared" si="5"/>
        <v>3.2431106652150987E-2</v>
      </c>
      <c r="J21" s="11">
        <f t="shared" si="5"/>
        <v>5.8365977451537709E-3</v>
      </c>
      <c r="K21" s="22"/>
      <c r="L21" s="15"/>
      <c r="M21" s="2"/>
    </row>
    <row r="22" spans="2:13" x14ac:dyDescent="0.3">
      <c r="B22" s="12">
        <v>47</v>
      </c>
      <c r="C22" s="13">
        <v>2006</v>
      </c>
      <c r="D22" s="1">
        <v>61468.918469999997</v>
      </c>
      <c r="E22" s="1">
        <f t="shared" si="0"/>
        <v>166995.51035908979</v>
      </c>
      <c r="F22" s="23">
        <f t="shared" si="1"/>
        <v>178399.579</v>
      </c>
      <c r="G22" s="14">
        <f t="shared" si="2"/>
        <v>126553.4045</v>
      </c>
      <c r="H22" s="11">
        <f t="shared" si="3"/>
        <v>3.3653899463154335E-2</v>
      </c>
      <c r="I22" s="11">
        <f t="shared" si="5"/>
        <v>3.2058228168434511E-2</v>
      </c>
      <c r="J22" s="11">
        <f t="shared" si="5"/>
        <v>4.1413507661869353E-3</v>
      </c>
      <c r="K22" s="22"/>
      <c r="L22" s="8"/>
      <c r="M22" s="2"/>
    </row>
    <row r="23" spans="2:13" x14ac:dyDescent="0.3">
      <c r="B23" s="12">
        <v>48</v>
      </c>
      <c r="C23" s="13">
        <v>2007</v>
      </c>
      <c r="D23" s="1">
        <v>62815.127110000001</v>
      </c>
      <c r="E23" s="1">
        <f t="shared" si="0"/>
        <v>172615.56047551279</v>
      </c>
      <c r="F23" s="23">
        <f t="shared" si="1"/>
        <v>184052.74400000001</v>
      </c>
      <c r="G23" s="14">
        <f t="shared" si="2"/>
        <v>126855.768</v>
      </c>
      <c r="H23" s="11">
        <f t="shared" si="3"/>
        <v>3.3653899463154557E-2</v>
      </c>
      <c r="I23" s="11">
        <f t="shared" si="5"/>
        <v>3.1688219398768869E-2</v>
      </c>
      <c r="J23" s="11">
        <f t="shared" si="5"/>
        <v>2.3892166409478222E-3</v>
      </c>
      <c r="K23" s="22"/>
      <c r="L23" s="6"/>
      <c r="M23" s="2"/>
    </row>
    <row r="24" spans="2:13" x14ac:dyDescent="0.3">
      <c r="B24" s="12">
        <v>49</v>
      </c>
      <c r="C24" s="13">
        <v>2008</v>
      </c>
      <c r="D24" s="1">
        <v>66808.366779999997</v>
      </c>
      <c r="E24" s="1">
        <f t="shared" si="0"/>
        <v>178424.74719353174</v>
      </c>
      <c r="F24" s="23">
        <f t="shared" si="1"/>
        <v>189817.55099999998</v>
      </c>
      <c r="G24" s="14">
        <f t="shared" si="2"/>
        <v>126928.36349999995</v>
      </c>
      <c r="H24" s="11">
        <f t="shared" si="3"/>
        <v>3.3653899463154335E-2</v>
      </c>
      <c r="I24" s="11">
        <f t="shared" si="5"/>
        <v>3.1321494451612031E-2</v>
      </c>
      <c r="J24" s="11">
        <f t="shared" si="5"/>
        <v>5.7226802647192265E-4</v>
      </c>
      <c r="K24" s="22"/>
      <c r="L24" s="6"/>
      <c r="M24" s="2"/>
    </row>
    <row r="25" spans="2:13" x14ac:dyDescent="0.3">
      <c r="B25" s="12">
        <v>50</v>
      </c>
      <c r="C25" s="13">
        <v>2009</v>
      </c>
      <c r="D25" s="1">
        <v>67186.830560000002</v>
      </c>
      <c r="E25" s="1">
        <f t="shared" si="0"/>
        <v>184429.43569732163</v>
      </c>
      <c r="F25" s="23">
        <f t="shared" si="1"/>
        <v>195694</v>
      </c>
      <c r="G25" s="14">
        <f t="shared" si="2"/>
        <v>126761</v>
      </c>
      <c r="H25" s="11">
        <f t="shared" si="3"/>
        <v>3.3653899463154557E-2</v>
      </c>
      <c r="I25" s="11">
        <f t="shared" si="5"/>
        <v>3.095840700210073E-2</v>
      </c>
      <c r="J25" s="11">
        <f t="shared" si="5"/>
        <v>-1.3185665944550617E-3</v>
      </c>
      <c r="K25" s="22"/>
      <c r="L25" s="6"/>
      <c r="M25" s="2"/>
    </row>
    <row r="26" spans="2:13" x14ac:dyDescent="0.3">
      <c r="B26" s="12">
        <v>51</v>
      </c>
      <c r="C26" s="13">
        <v>2010</v>
      </c>
      <c r="D26" s="1">
        <v>69555.366999999998</v>
      </c>
      <c r="E26" s="1">
        <f t="shared" si="0"/>
        <v>190636.20538432564</v>
      </c>
      <c r="F26" s="23">
        <f t="shared" si="1"/>
        <v>201682.09100000001</v>
      </c>
      <c r="G26" s="14">
        <f t="shared" si="2"/>
        <v>126343.48649999996</v>
      </c>
      <c r="H26" s="11">
        <f t="shared" si="3"/>
        <v>3.3653899463154557E-2</v>
      </c>
      <c r="I26" s="11">
        <f t="shared" si="5"/>
        <v>3.05992570032807E-2</v>
      </c>
      <c r="J26" s="11">
        <f t="shared" si="5"/>
        <v>-3.2937062661232419E-3</v>
      </c>
      <c r="K26" s="22"/>
      <c r="L26" s="6"/>
      <c r="M26" s="2"/>
    </row>
    <row r="27" spans="2:13" x14ac:dyDescent="0.3">
      <c r="B27" s="12">
        <v>52</v>
      </c>
      <c r="C27" s="13">
        <v>2011</v>
      </c>
      <c r="D27" s="1">
        <v>75028.081290000002</v>
      </c>
      <c r="E27" s="1">
        <f t="shared" si="0"/>
        <v>197051.857074367</v>
      </c>
      <c r="F27" s="23">
        <f t="shared" si="1"/>
        <v>207781.82399999999</v>
      </c>
      <c r="G27" s="14">
        <f t="shared" si="2"/>
        <v>125665.632</v>
      </c>
      <c r="H27" s="11">
        <f t="shared" si="3"/>
        <v>3.3653899463154335E-2</v>
      </c>
      <c r="I27" s="11">
        <f t="shared" si="5"/>
        <v>3.0244296703567874E-2</v>
      </c>
      <c r="J27" s="11">
        <f t="shared" si="5"/>
        <v>-5.3651717138576416E-3</v>
      </c>
      <c r="K27" s="2"/>
      <c r="L27" s="6"/>
      <c r="M27" s="2"/>
    </row>
    <row r="28" spans="2:13" x14ac:dyDescent="0.3">
      <c r="B28" s="12">
        <v>53</v>
      </c>
      <c r="C28" s="13">
        <v>2012</v>
      </c>
      <c r="D28" s="1">
        <v>79261.137180000005</v>
      </c>
      <c r="E28" s="1">
        <f t="shared" si="0"/>
        <v>203683.42046137567</v>
      </c>
      <c r="F28" s="23">
        <f t="shared" si="1"/>
        <v>213993.19899999999</v>
      </c>
      <c r="G28" s="14">
        <f t="shared" si="2"/>
        <v>124717.24549999999</v>
      </c>
      <c r="H28" s="11">
        <f t="shared" si="3"/>
        <v>3.3653899463154779E-2</v>
      </c>
      <c r="I28" s="11">
        <f t="shared" si="5"/>
        <v>2.9893736037277296E-2</v>
      </c>
      <c r="J28" s="11">
        <f t="shared" si="5"/>
        <v>-7.5469043119125168E-3</v>
      </c>
      <c r="K28" s="2"/>
      <c r="L28" s="6"/>
      <c r="M28" s="2"/>
    </row>
    <row r="29" spans="2:13" x14ac:dyDescent="0.3">
      <c r="B29" s="12">
        <v>54</v>
      </c>
      <c r="C29" s="13">
        <v>2013</v>
      </c>
      <c r="D29" s="1">
        <v>83181.798259999996</v>
      </c>
      <c r="E29" s="1">
        <f t="shared" si="0"/>
        <v>210538.16181589421</v>
      </c>
      <c r="F29" s="23">
        <f t="shared" si="1"/>
        <v>220316.21599999999</v>
      </c>
      <c r="G29" s="14">
        <f t="shared" si="2"/>
        <v>123488.13599999997</v>
      </c>
      <c r="H29" s="11">
        <f t="shared" si="3"/>
        <v>3.3653899463154335E-2</v>
      </c>
      <c r="I29" s="11">
        <f t="shared" si="5"/>
        <v>2.954774744967481E-2</v>
      </c>
      <c r="J29" s="11">
        <f t="shared" si="5"/>
        <v>-9.8551687464908388E-3</v>
      </c>
      <c r="K29" s="2"/>
      <c r="L29" s="6"/>
      <c r="M29" s="2"/>
    </row>
    <row r="30" spans="2:13" x14ac:dyDescent="0.3">
      <c r="B30" s="12">
        <v>55</v>
      </c>
      <c r="C30" s="13">
        <v>2014</v>
      </c>
      <c r="D30" s="1">
        <v>86333.447249999997</v>
      </c>
      <c r="E30" s="1">
        <f t="shared" si="0"/>
        <v>217623.59194680367</v>
      </c>
      <c r="F30" s="23">
        <f t="shared" si="1"/>
        <v>226750.875</v>
      </c>
      <c r="G30" s="14">
        <f t="shared" si="2"/>
        <v>121968.11249999994</v>
      </c>
      <c r="H30" s="11">
        <f t="shared" si="3"/>
        <v>3.3653899463154557E-2</v>
      </c>
      <c r="I30" s="11">
        <f t="shared" si="5"/>
        <v>2.920647021279632E-2</v>
      </c>
      <c r="J30" s="11">
        <f t="shared" si="5"/>
        <v>-1.2309065058687341E-2</v>
      </c>
      <c r="K30" s="2"/>
      <c r="L30" s="6"/>
      <c r="M30" s="2"/>
    </row>
    <row r="31" spans="2:13" x14ac:dyDescent="0.3">
      <c r="B31" s="12">
        <v>56</v>
      </c>
      <c r="C31" s="13">
        <v>2015</v>
      </c>
      <c r="D31" s="1">
        <v>86418.807379999998</v>
      </c>
      <c r="E31" s="1">
        <f t="shared" si="0"/>
        <v>224947.47443099204</v>
      </c>
      <c r="F31" s="23">
        <f t="shared" si="1"/>
        <v>233297.17599999998</v>
      </c>
      <c r="G31" s="14">
        <f t="shared" si="2"/>
        <v>120146.984</v>
      </c>
      <c r="H31" s="11">
        <f t="shared" si="3"/>
        <v>3.3653899463154779E-2</v>
      </c>
      <c r="I31" s="11">
        <f t="shared" si="5"/>
        <v>2.8870014283296497E-2</v>
      </c>
      <c r="J31" s="11">
        <f t="shared" si="5"/>
        <v>-1.4931185394870705E-2</v>
      </c>
      <c r="K31" s="2"/>
      <c r="L31" s="2"/>
      <c r="M31" s="2"/>
    </row>
    <row r="32" spans="2:13" x14ac:dyDescent="0.3">
      <c r="B32" s="12">
        <v>57</v>
      </c>
      <c r="C32" s="13">
        <v>2016</v>
      </c>
      <c r="D32" s="1">
        <v>85056.519289999997</v>
      </c>
      <c r="E32" s="1">
        <f t="shared" si="0"/>
        <v>232517.83411998313</v>
      </c>
      <c r="F32" s="23">
        <f t="shared" si="1"/>
        <v>239955.11900000001</v>
      </c>
      <c r="G32" s="14">
        <f t="shared" si="2"/>
        <v>118014.55950000003</v>
      </c>
      <c r="H32" s="11">
        <f t="shared" si="3"/>
        <v>3.3653899463154335E-2</v>
      </c>
      <c r="I32" s="11">
        <f t="shared" si="5"/>
        <v>2.8538463748914111E-2</v>
      </c>
      <c r="J32" s="11">
        <f t="shared" si="5"/>
        <v>-1.7748464663914998E-2</v>
      </c>
      <c r="K32" s="49"/>
      <c r="L32" s="49"/>
      <c r="M32" s="2"/>
    </row>
    <row r="33" spans="2:13" x14ac:dyDescent="0.3">
      <c r="B33" s="12">
        <v>58</v>
      </c>
      <c r="C33" s="13">
        <v>2017</v>
      </c>
      <c r="D33" s="1">
        <v>87606.643819999998</v>
      </c>
      <c r="E33" s="1">
        <f t="shared" si="0"/>
        <v>240342.96593284752</v>
      </c>
      <c r="F33" s="23">
        <f t="shared" si="1"/>
        <v>246724.70399999997</v>
      </c>
      <c r="G33" s="14">
        <f t="shared" si="2"/>
        <v>115560.64800000003</v>
      </c>
      <c r="H33" s="11">
        <f t="shared" si="3"/>
        <v>3.3653899463154779E-2</v>
      </c>
      <c r="I33" s="11">
        <f t="shared" si="5"/>
        <v>2.8211879905758463E-2</v>
      </c>
      <c r="J33" s="11">
        <f t="shared" si="5"/>
        <v>-2.079329457650525E-2</v>
      </c>
      <c r="K33" s="2"/>
      <c r="L33" s="2"/>
      <c r="M33" s="2"/>
    </row>
    <row r="34" spans="2:13" x14ac:dyDescent="0.3">
      <c r="B34" s="12">
        <v>59</v>
      </c>
      <c r="C34" s="13">
        <v>2018</v>
      </c>
      <c r="D34" s="2"/>
      <c r="E34" s="1">
        <f t="shared" si="0"/>
        <v>248431.44394502795</v>
      </c>
      <c r="F34" s="23">
        <f t="shared" si="1"/>
        <v>253605.93099999998</v>
      </c>
      <c r="G34" s="14">
        <f t="shared" si="2"/>
        <v>112775.05849999996</v>
      </c>
      <c r="H34" s="11">
        <f t="shared" si="3"/>
        <v>3.3653899463154557E-2</v>
      </c>
      <c r="I34" s="11">
        <f t="shared" si="5"/>
        <v>2.7890304004579924E-2</v>
      </c>
      <c r="J34" s="11">
        <f t="shared" si="5"/>
        <v>-2.4105000691931666E-2</v>
      </c>
      <c r="K34" s="2"/>
      <c r="L34" s="2"/>
      <c r="M34" s="2"/>
    </row>
    <row r="35" spans="2:13" x14ac:dyDescent="0.3">
      <c r="B35" s="12">
        <v>60</v>
      </c>
      <c r="C35" s="13">
        <v>2019</v>
      </c>
      <c r="D35" s="2"/>
      <c r="E35" s="1">
        <f t="shared" si="0"/>
        <v>256792.13078304019</v>
      </c>
      <c r="F35" s="23">
        <f t="shared" si="1"/>
        <v>260598.80000000002</v>
      </c>
      <c r="G35" s="14">
        <f t="shared" si="2"/>
        <v>109647.59999999995</v>
      </c>
      <c r="H35" s="11">
        <f t="shared" si="3"/>
        <v>3.3653899463154335E-2</v>
      </c>
      <c r="I35" s="11">
        <f t="shared" si="5"/>
        <v>2.7573759700438627E-2</v>
      </c>
      <c r="J35" s="11">
        <f t="shared" si="5"/>
        <v>-2.7731827778214035E-2</v>
      </c>
      <c r="K35" s="2"/>
      <c r="L35" s="2"/>
      <c r="M35" s="2"/>
    </row>
    <row r="36" spans="2:13" x14ac:dyDescent="0.3">
      <c r="B36" s="12">
        <v>61</v>
      </c>
      <c r="C36" s="13">
        <v>2020</v>
      </c>
      <c r="D36" s="2"/>
      <c r="E36" s="1">
        <f t="shared" si="0"/>
        <v>265434.18733534188</v>
      </c>
      <c r="F36" s="23">
        <f t="shared" si="1"/>
        <v>267703.31099999999</v>
      </c>
      <c r="G36" s="14">
        <f t="shared" si="2"/>
        <v>106168.08149999999</v>
      </c>
      <c r="H36" s="11">
        <f t="shared" si="3"/>
        <v>3.3653899463154557E-2</v>
      </c>
      <c r="I36" s="11">
        <f t="shared" si="5"/>
        <v>2.7262255236785382E-2</v>
      </c>
      <c r="J36" s="11">
        <f t="shared" si="5"/>
        <v>-3.1733649436923028E-2</v>
      </c>
      <c r="K36" s="2"/>
      <c r="L36" s="2"/>
      <c r="M36" s="2"/>
    </row>
    <row r="37" spans="2:13" x14ac:dyDescent="0.3">
      <c r="B37" s="12">
        <v>62</v>
      </c>
      <c r="C37" s="13">
        <v>2021</v>
      </c>
      <c r="D37" s="2"/>
      <c r="E37" s="1">
        <f t="shared" si="0"/>
        <v>274367.08279000968</v>
      </c>
      <c r="F37" s="23">
        <f t="shared" si="1"/>
        <v>274919.46400000004</v>
      </c>
      <c r="G37" s="14">
        <f t="shared" si="2"/>
        <v>102326.31199999998</v>
      </c>
      <c r="H37" s="11">
        <f t="shared" si="3"/>
        <v>3.3653899463154779E-2</v>
      </c>
      <c r="I37" s="11">
        <f t="shared" si="5"/>
        <v>2.6955785391836518E-2</v>
      </c>
      <c r="J37" s="11">
        <f t="shared" si="5"/>
        <v>-3.6185729700691782E-2</v>
      </c>
      <c r="K37" s="2"/>
      <c r="L37" s="2"/>
      <c r="M37" s="2"/>
    </row>
    <row r="38" spans="2:13" x14ac:dyDescent="0.3">
      <c r="B38" s="12">
        <v>63</v>
      </c>
      <c r="C38" s="13">
        <v>2022</v>
      </c>
      <c r="D38" s="2"/>
      <c r="E38" s="1">
        <f t="shared" si="0"/>
        <v>283600.60501022357</v>
      </c>
      <c r="F38" s="23">
        <f t="shared" si="1"/>
        <v>282247.25899999996</v>
      </c>
      <c r="G38" s="14">
        <f t="shared" si="2"/>
        <v>98112.100499999942</v>
      </c>
      <c r="H38" s="11">
        <f t="shared" si="3"/>
        <v>3.3653899463154335E-2</v>
      </c>
      <c r="I38" s="11">
        <f t="shared" si="5"/>
        <v>2.665433321228905E-2</v>
      </c>
      <c r="J38" s="11">
        <f t="shared" si="5"/>
        <v>-4.1184045605005659E-2</v>
      </c>
      <c r="K38" s="2"/>
      <c r="L38" s="2"/>
      <c r="M38" s="2"/>
    </row>
    <row r="39" spans="2:13" x14ac:dyDescent="0.3">
      <c r="B39" s="12">
        <v>64</v>
      </c>
      <c r="C39" s="13">
        <v>2023</v>
      </c>
      <c r="D39" s="2"/>
      <c r="E39" s="1">
        <f t="shared" si="0"/>
        <v>293144.87125892745</v>
      </c>
      <c r="F39" s="23">
        <f t="shared" si="1"/>
        <v>289686.696</v>
      </c>
      <c r="G39" s="14">
        <f t="shared" si="2"/>
        <v>93515.255999999979</v>
      </c>
      <c r="H39" s="11">
        <f t="shared" ref="H39:H64" si="6">+E39/E38-1</f>
        <v>3.3653899463154557E-2</v>
      </c>
      <c r="I39" s="11">
        <f t="shared" si="5"/>
        <v>2.6357871556867973E-2</v>
      </c>
      <c r="J39" s="11">
        <f t="shared" si="5"/>
        <v>-4.685298221700962E-2</v>
      </c>
      <c r="K39" s="2"/>
      <c r="L39" s="2"/>
      <c r="M39" s="2"/>
    </row>
    <row r="40" spans="2:13" x14ac:dyDescent="0.3">
      <c r="B40" s="12">
        <v>65</v>
      </c>
      <c r="C40" s="13">
        <v>2024</v>
      </c>
      <c r="D40" s="2"/>
      <c r="E40" s="1">
        <f t="shared" si="0"/>
        <v>303010.33928441489</v>
      </c>
      <c r="F40" s="23">
        <f t="shared" si="1"/>
        <v>297237.77500000002</v>
      </c>
      <c r="G40" s="14">
        <f t="shared" si="2"/>
        <v>88525.587499999994</v>
      </c>
      <c r="H40" s="11">
        <f t="shared" si="6"/>
        <v>3.3653899463155001E-2</v>
      </c>
      <c r="I40" s="11">
        <f t="shared" si="5"/>
        <v>2.6066364469840897E-2</v>
      </c>
      <c r="J40" s="11">
        <f t="shared" si="5"/>
        <v>-5.3356732510040805E-2</v>
      </c>
      <c r="K40" s="2"/>
      <c r="L40" s="2"/>
      <c r="M40" s="2"/>
    </row>
    <row r="41" spans="2:13" x14ac:dyDescent="0.3">
      <c r="B41" s="12">
        <v>66</v>
      </c>
      <c r="C41" s="13">
        <v>2025</v>
      </c>
      <c r="D41" s="2"/>
      <c r="E41" s="1">
        <f t="shared" si="0"/>
        <v>313207.81877898879</v>
      </c>
      <c r="F41" s="23">
        <f t="shared" si="1"/>
        <v>304900.49599999998</v>
      </c>
      <c r="G41" s="14">
        <f t="shared" si="2"/>
        <v>83132.90400000001</v>
      </c>
      <c r="H41" s="11">
        <f t="shared" si="6"/>
        <v>3.3653899463154113E-2</v>
      </c>
      <c r="I41" s="11">
        <f t="shared" si="5"/>
        <v>2.5779768402586001E-2</v>
      </c>
      <c r="J41" s="11">
        <f t="shared" si="5"/>
        <v>-6.0916664348598437E-2</v>
      </c>
    </row>
    <row r="42" spans="2:13" x14ac:dyDescent="0.3">
      <c r="B42" s="12">
        <v>67</v>
      </c>
      <c r="C42" s="13">
        <v>2026</v>
      </c>
      <c r="D42" s="2"/>
      <c r="E42" s="1">
        <f t="shared" si="0"/>
        <v>323748.48322325089</v>
      </c>
      <c r="F42" s="23">
        <f t="shared" si="1"/>
        <v>312674.859</v>
      </c>
      <c r="G42" s="14">
        <f t="shared" si="2"/>
        <v>77327.014499999947</v>
      </c>
      <c r="H42" s="11">
        <f t="shared" si="6"/>
        <v>3.3653899463154779E-2</v>
      </c>
      <c r="I42" s="11">
        <f t="shared" si="5"/>
        <v>2.5498033299362177E-2</v>
      </c>
      <c r="J42" s="11">
        <f t="shared" si="5"/>
        <v>-6.9838646560452911E-2</v>
      </c>
    </row>
    <row r="43" spans="2:13" x14ac:dyDescent="0.3">
      <c r="B43" s="12">
        <v>68</v>
      </c>
      <c r="C43" s="13">
        <v>2027</v>
      </c>
      <c r="D43" s="2"/>
      <c r="E43" s="1">
        <f t="shared" si="0"/>
        <v>334643.88212899503</v>
      </c>
      <c r="F43" s="23">
        <f t="shared" si="1"/>
        <v>320560.864</v>
      </c>
      <c r="G43" s="14">
        <f t="shared" si="2"/>
        <v>71097.727999999945</v>
      </c>
      <c r="H43" s="11">
        <f t="shared" si="6"/>
        <v>3.3653899463154779E-2</v>
      </c>
      <c r="I43" s="11">
        <f t="shared" si="5"/>
        <v>2.5221103561767322E-2</v>
      </c>
      <c r="J43" s="11">
        <f t="shared" si="5"/>
        <v>-8.0557700827826539E-2</v>
      </c>
    </row>
    <row r="44" spans="2:13" x14ac:dyDescent="0.3">
      <c r="B44" s="12">
        <v>69</v>
      </c>
      <c r="C44" s="13">
        <v>2028</v>
      </c>
      <c r="D44" s="2"/>
      <c r="E44" s="1">
        <f t="shared" si="0"/>
        <v>345905.95369412395</v>
      </c>
      <c r="F44" s="23">
        <f t="shared" si="1"/>
        <v>328558.511</v>
      </c>
      <c r="G44" s="14">
        <f t="shared" si="2"/>
        <v>64434.853500000027</v>
      </c>
      <c r="H44" s="11">
        <f t="shared" si="6"/>
        <v>3.3653899463154557E-2</v>
      </c>
      <c r="I44" s="11">
        <f t="shared" si="5"/>
        <v>2.4948918904835526E-2</v>
      </c>
      <c r="J44" s="11">
        <f t="shared" si="5"/>
        <v>-9.3714309689332476E-2</v>
      </c>
    </row>
    <row r="45" spans="2:13" x14ac:dyDescent="0.3">
      <c r="B45" s="12">
        <v>70</v>
      </c>
      <c r="C45" s="13">
        <v>2029</v>
      </c>
      <c r="D45" s="2"/>
      <c r="E45" s="1">
        <f t="shared" si="0"/>
        <v>357547.03788345249</v>
      </c>
      <c r="F45" s="23">
        <f t="shared" si="1"/>
        <v>336667.8</v>
      </c>
      <c r="G45" s="14">
        <f t="shared" si="2"/>
        <v>57328.2</v>
      </c>
      <c r="H45" s="11">
        <f t="shared" si="6"/>
        <v>3.3653899463154335E-2</v>
      </c>
      <c r="I45" s="11">
        <f t="shared" si="5"/>
        <v>2.4681415116347472E-2</v>
      </c>
      <c r="J45" s="11">
        <f t="shared" si="5"/>
        <v>-0.11029207197623292</v>
      </c>
    </row>
    <row r="46" spans="2:13" x14ac:dyDescent="0.3">
      <c r="B46" s="12">
        <v>71</v>
      </c>
      <c r="C46" s="13">
        <v>2030</v>
      </c>
      <c r="D46" s="2"/>
      <c r="E46" s="1">
        <f t="shared" si="0"/>
        <v>369579.88994973095</v>
      </c>
      <c r="F46" s="23">
        <f t="shared" si="1"/>
        <v>344888.73099999997</v>
      </c>
      <c r="G46" s="14">
        <f t="shared" si="2"/>
        <v>49767.576500000003</v>
      </c>
      <c r="H46" s="11">
        <f t="shared" si="6"/>
        <v>3.3653899463154557E-2</v>
      </c>
      <c r="I46" s="11">
        <f t="shared" si="5"/>
        <v>2.4418524729718616E-2</v>
      </c>
      <c r="J46" s="11">
        <f t="shared" si="5"/>
        <v>-0.13188314825862302</v>
      </c>
    </row>
    <row r="47" spans="2:13" x14ac:dyDescent="0.3">
      <c r="B47" s="12">
        <v>72</v>
      </c>
      <c r="C47" s="13">
        <v>2031</v>
      </c>
      <c r="D47" s="2"/>
      <c r="E47" s="1">
        <f t="shared" si="0"/>
        <v>382017.69440970302</v>
      </c>
      <c r="F47" s="23">
        <f t="shared" si="1"/>
        <v>353221.304</v>
      </c>
      <c r="G47" s="14">
        <f t="shared" si="2"/>
        <v>41742.791999999929</v>
      </c>
      <c r="H47" s="11">
        <f t="shared" si="6"/>
        <v>3.3653899463154779E-2</v>
      </c>
      <c r="I47" s="11">
        <f t="shared" si="5"/>
        <v>2.4160177619720669E-2</v>
      </c>
      <c r="J47" s="11">
        <f t="shared" si="5"/>
        <v>-0.16124523363117904</v>
      </c>
    </row>
    <row r="48" spans="2:13" x14ac:dyDescent="0.3">
      <c r="B48" s="12">
        <v>73</v>
      </c>
      <c r="C48" s="13">
        <v>2032</v>
      </c>
      <c r="D48" s="2"/>
      <c r="E48" s="1">
        <f t="shared" si="0"/>
        <v>394874.07949051313</v>
      </c>
      <c r="F48" s="23">
        <f t="shared" si="1"/>
        <v>361665.51899999997</v>
      </c>
      <c r="G48" s="14">
        <f t="shared" si="2"/>
        <v>33243.655500000008</v>
      </c>
      <c r="H48" s="11">
        <f t="shared" si="6"/>
        <v>3.3653899463154113E-2</v>
      </c>
      <c r="I48" s="11">
        <f t="shared" si="5"/>
        <v>2.3906301529309726E-2</v>
      </c>
      <c r="J48" s="11">
        <f t="shared" si="5"/>
        <v>-0.20360728386352156</v>
      </c>
    </row>
    <row r="49" spans="2:10" x14ac:dyDescent="0.3">
      <c r="B49" s="12">
        <v>74</v>
      </c>
      <c r="C49" s="13">
        <v>2033</v>
      </c>
      <c r="D49" s="2"/>
      <c r="E49" s="1">
        <f t="shared" si="0"/>
        <v>408163.1320622926</v>
      </c>
      <c r="F49" s="23">
        <f t="shared" si="1"/>
        <v>370221.37599999999</v>
      </c>
      <c r="G49" s="14">
        <f t="shared" si="2"/>
        <v>24259.976000000031</v>
      </c>
      <c r="H49" s="11">
        <f t="shared" si="6"/>
        <v>3.3653899463154557E-2</v>
      </c>
      <c r="I49" s="11">
        <f t="shared" si="5"/>
        <v>2.3656822534967814E-2</v>
      </c>
      <c r="J49" s="11">
        <f t="shared" si="5"/>
        <v>-0.2702374141736601</v>
      </c>
    </row>
    <row r="50" spans="2:10" x14ac:dyDescent="0.3">
      <c r="B50" s="12">
        <v>75</v>
      </c>
      <c r="C50" s="13">
        <v>2034</v>
      </c>
      <c r="D50" s="2"/>
      <c r="E50" s="1">
        <f t="shared" si="0"/>
        <v>421899.41307328333</v>
      </c>
      <c r="F50" s="23">
        <f t="shared" si="1"/>
        <v>378888.875</v>
      </c>
      <c r="G50" s="14">
        <f t="shared" si="2"/>
        <v>14781.562499999884</v>
      </c>
      <c r="H50" s="11">
        <f t="shared" si="6"/>
        <v>3.3653899463154779E-2</v>
      </c>
      <c r="I50" s="11">
        <f t="shared" si="5"/>
        <v>2.3411665457156117E-2</v>
      </c>
      <c r="J50" s="11">
        <f t="shared" si="5"/>
        <v>-0.39070168494808633</v>
      </c>
    </row>
    <row r="51" spans="2:10" x14ac:dyDescent="0.3">
      <c r="B51" s="12">
        <v>76</v>
      </c>
      <c r="C51" s="13">
        <v>2035</v>
      </c>
      <c r="D51" s="2"/>
      <c r="E51" s="1">
        <f t="shared" si="0"/>
        <v>436097.97350441536</v>
      </c>
      <c r="F51" s="23">
        <f t="shared" si="1"/>
        <v>387668.01599999995</v>
      </c>
      <c r="G51" s="14">
        <f t="shared" si="2"/>
        <v>4798.2240000000384</v>
      </c>
      <c r="H51" s="11">
        <f t="shared" si="6"/>
        <v>3.3653899463154113E-2</v>
      </c>
      <c r="I51" s="11">
        <f t="shared" si="5"/>
        <v>2.3170754221801593E-2</v>
      </c>
      <c r="J51" s="11">
        <f t="shared" si="5"/>
        <v>-0.67539128559649386</v>
      </c>
    </row>
    <row r="52" spans="2:10" x14ac:dyDescent="0.3">
      <c r="B52" s="12">
        <v>77</v>
      </c>
      <c r="C52" s="13">
        <v>2036</v>
      </c>
      <c r="D52" s="2"/>
      <c r="E52" s="1">
        <f t="shared" si="0"/>
        <v>450774.37086081842</v>
      </c>
      <c r="F52" s="23">
        <f t="shared" si="1"/>
        <v>396558.799</v>
      </c>
      <c r="G52" s="14">
        <f t="shared" si="2"/>
        <v>-5700.2304999999687</v>
      </c>
      <c r="H52" s="11">
        <f t="shared" si="6"/>
        <v>3.3653899463154557E-2</v>
      </c>
      <c r="I52" s="11">
        <f t="shared" si="5"/>
        <v>2.2934012178090102E-2</v>
      </c>
      <c r="J52" s="11">
        <f t="shared" si="5"/>
        <v>-2.1879875762365248</v>
      </c>
    </row>
    <row r="53" spans="2:10" x14ac:dyDescent="0.3">
      <c r="B53" s="12">
        <v>78</v>
      </c>
      <c r="C53" s="13">
        <v>2037</v>
      </c>
      <c r="D53" s="2"/>
      <c r="E53" s="1">
        <f t="shared" si="0"/>
        <v>465944.68621833529</v>
      </c>
      <c r="F53" s="23">
        <f t="shared" si="1"/>
        <v>405561.22399999999</v>
      </c>
      <c r="G53" s="14">
        <f t="shared" si="2"/>
        <v>-16723.991999999998</v>
      </c>
      <c r="H53" s="11">
        <f t="shared" si="6"/>
        <v>3.3653899463154779E-2</v>
      </c>
      <c r="I53" s="11">
        <f t="shared" si="5"/>
        <v>2.270136237728515E-2</v>
      </c>
      <c r="J53" s="11">
        <f t="shared" si="5"/>
        <v>1.9339150408040675</v>
      </c>
    </row>
    <row r="54" spans="2:10" x14ac:dyDescent="0.3">
      <c r="B54" s="12">
        <v>79</v>
      </c>
      <c r="C54" s="13">
        <v>2038</v>
      </c>
      <c r="D54" s="2"/>
      <c r="E54" s="1">
        <f t="shared" si="0"/>
        <v>481625.54184371833</v>
      </c>
      <c r="F54" s="23">
        <f t="shared" si="1"/>
        <v>414675.29099999997</v>
      </c>
      <c r="G54" s="14">
        <f t="shared" si="2"/>
        <v>-28283.251500000042</v>
      </c>
      <c r="H54" s="11">
        <f t="shared" si="6"/>
        <v>3.3653899463154779E-2</v>
      </c>
      <c r="I54" s="11">
        <f t="shared" ref="I54" si="7">+F54/F53-1</f>
        <v>2.2472727816799321E-2</v>
      </c>
      <c r="J54" s="11">
        <f t="shared" si="5"/>
        <v>0.69117824859041099</v>
      </c>
    </row>
    <row r="55" spans="2:10" x14ac:dyDescent="0.3">
      <c r="B55" s="12">
        <v>80</v>
      </c>
      <c r="C55" s="13">
        <v>2039</v>
      </c>
      <c r="D55" s="2"/>
      <c r="E55" s="1">
        <f t="shared" si="0"/>
        <v>497834.119407814</v>
      </c>
      <c r="F55" s="23">
        <f t="shared" si="1"/>
        <v>423900.99999999994</v>
      </c>
      <c r="G55" s="14">
        <f t="shared" si="2"/>
        <v>-40388.200000000114</v>
      </c>
      <c r="H55" s="11">
        <f t="shared" si="6"/>
        <v>3.3653899463154113E-2</v>
      </c>
      <c r="I55" s="11">
        <f t="shared" ref="I55:I58" si="8">+F55/F54-1</f>
        <v>2.2248031653277378E-2</v>
      </c>
      <c r="J55" s="11">
        <f t="shared" si="5"/>
        <v>0.42798998905766017</v>
      </c>
    </row>
    <row r="56" spans="2:10" x14ac:dyDescent="0.3">
      <c r="B56" s="12">
        <v>81</v>
      </c>
      <c r="C56" s="13">
        <v>2040</v>
      </c>
      <c r="D56" s="2"/>
      <c r="E56" s="1">
        <f t="shared" si="0"/>
        <v>514588.17881169269</v>
      </c>
      <c r="F56" s="23">
        <f t="shared" si="1"/>
        <v>433238.35100000002</v>
      </c>
      <c r="G56" s="14">
        <f t="shared" si="2"/>
        <v>-53049.028499999957</v>
      </c>
      <c r="H56" s="11">
        <f t="shared" si="6"/>
        <v>3.3653899463154557E-2</v>
      </c>
      <c r="I56" s="11">
        <f t="shared" si="8"/>
        <v>2.2027197388069686E-2</v>
      </c>
      <c r="J56" s="11">
        <f t="shared" si="5"/>
        <v>0.31347840458351217</v>
      </c>
    </row>
    <row r="57" spans="2:10" x14ac:dyDescent="0.3">
      <c r="B57" s="12">
        <v>82</v>
      </c>
      <c r="C57" s="13">
        <v>2041</v>
      </c>
      <c r="D57" s="2"/>
      <c r="E57" s="1">
        <f t="shared" si="0"/>
        <v>531906.07764634932</v>
      </c>
      <c r="F57" s="23">
        <f t="shared" si="1"/>
        <v>442687.34399999998</v>
      </c>
      <c r="G57" s="14">
        <f t="shared" si="2"/>
        <v>-66275.928000000014</v>
      </c>
      <c r="H57" s="11">
        <f t="shared" si="6"/>
        <v>3.3653899463154779E-2</v>
      </c>
      <c r="I57" s="11">
        <f t="shared" si="8"/>
        <v>2.1810149028103742E-2</v>
      </c>
      <c r="J57" s="11">
        <f t="shared" si="5"/>
        <v>0.24933349156431905</v>
      </c>
    </row>
    <row r="58" spans="2:10" x14ac:dyDescent="0.3">
      <c r="B58" s="12">
        <v>83</v>
      </c>
      <c r="C58" s="13">
        <v>2042</v>
      </c>
      <c r="D58" s="2"/>
      <c r="E58" s="1">
        <f t="shared" si="0"/>
        <v>549806.79130730021</v>
      </c>
      <c r="F58" s="23">
        <f t="shared" si="1"/>
        <v>452247.97899999999</v>
      </c>
      <c r="G58" s="14">
        <f t="shared" si="2"/>
        <v>-80079.089499999958</v>
      </c>
      <c r="H58" s="11">
        <f t="shared" si="6"/>
        <v>3.3653899463154113E-2</v>
      </c>
      <c r="I58" s="11">
        <f t="shared" si="8"/>
        <v>2.1596811224853907E-2</v>
      </c>
      <c r="J58" s="11">
        <f t="shared" si="5"/>
        <v>0.20826809848667738</v>
      </c>
    </row>
    <row r="59" spans="2:10" x14ac:dyDescent="0.3">
      <c r="B59" s="12">
        <v>84</v>
      </c>
      <c r="C59" s="13">
        <v>2043</v>
      </c>
      <c r="D59" s="2"/>
      <c r="E59" s="1">
        <f t="shared" si="0"/>
        <v>568309.93378611584</v>
      </c>
      <c r="F59" s="23">
        <f t="shared" si="1"/>
        <v>461920.25599999999</v>
      </c>
      <c r="G59" s="14">
        <f t="shared" si="2"/>
        <v>-94468.703999999998</v>
      </c>
      <c r="H59" s="11">
        <f t="shared" si="6"/>
        <v>3.3653899463154779E-2</v>
      </c>
      <c r="I59" s="11">
        <f t="shared" ref="I59:I64" si="9">+F59/F58-1</f>
        <v>2.1387109393804504E-2</v>
      </c>
      <c r="J59" s="11">
        <f t="shared" si="5"/>
        <v>0.17969253384180961</v>
      </c>
    </row>
    <row r="60" spans="2:10" x14ac:dyDescent="0.3">
      <c r="B60" s="12">
        <v>85</v>
      </c>
      <c r="C60" s="13">
        <v>2044</v>
      </c>
      <c r="D60" s="2"/>
      <c r="E60" s="1">
        <f t="shared" si="0"/>
        <v>587435.77916166582</v>
      </c>
      <c r="F60" s="23">
        <f t="shared" si="1"/>
        <v>471704.17499999999</v>
      </c>
      <c r="G60" s="14">
        <f t="shared" si="2"/>
        <v>-109454.96249999999</v>
      </c>
      <c r="H60" s="11">
        <f t="shared" si="6"/>
        <v>3.3653899463154557E-2</v>
      </c>
      <c r="I60" s="11">
        <f t="shared" si="9"/>
        <v>2.1180969816573691E-2</v>
      </c>
      <c r="J60" s="11">
        <f t="shared" si="5"/>
        <v>0.15863728267088328</v>
      </c>
    </row>
    <row r="61" spans="2:10" x14ac:dyDescent="0.3">
      <c r="B61" s="12">
        <v>86</v>
      </c>
      <c r="C61" s="13">
        <v>2045</v>
      </c>
      <c r="D61" s="2"/>
      <c r="E61" s="1">
        <f t="shared" si="0"/>
        <v>607205.28381463222</v>
      </c>
      <c r="F61" s="23">
        <f t="shared" si="1"/>
        <v>481599.73599999998</v>
      </c>
      <c r="G61" s="14">
        <f t="shared" si="2"/>
        <v>-125048.05599999998</v>
      </c>
      <c r="H61" s="11">
        <f t="shared" si="6"/>
        <v>3.3653899463154335E-2</v>
      </c>
      <c r="I61" s="11">
        <f t="shared" si="9"/>
        <v>2.0978319727613215E-2</v>
      </c>
      <c r="J61" s="11">
        <f t="shared" si="5"/>
        <v>0.14246127488280846</v>
      </c>
    </row>
    <row r="62" spans="2:10" x14ac:dyDescent="0.3">
      <c r="B62" s="12">
        <v>87</v>
      </c>
      <c r="C62" s="13">
        <v>2046</v>
      </c>
      <c r="D62" s="2"/>
      <c r="E62" s="1">
        <f t="shared" si="0"/>
        <v>627640.10938962619</v>
      </c>
      <c r="F62" s="23">
        <f t="shared" si="1"/>
        <v>491606.93899999995</v>
      </c>
      <c r="G62" s="14">
        <f t="shared" si="2"/>
        <v>-141258.1754999999</v>
      </c>
      <c r="H62" s="11">
        <f t="shared" si="6"/>
        <v>3.3653899463154779E-2</v>
      </c>
      <c r="I62" s="11">
        <f t="shared" si="9"/>
        <v>2.0779087387207351E-2</v>
      </c>
      <c r="J62" s="11">
        <f t="shared" si="5"/>
        <v>0.12963111957534079</v>
      </c>
    </row>
    <row r="63" spans="2:10" x14ac:dyDescent="0.3">
      <c r="B63" s="12">
        <v>88</v>
      </c>
      <c r="C63" s="13">
        <v>2047</v>
      </c>
      <c r="D63" s="2"/>
      <c r="E63" s="1">
        <f t="shared" si="0"/>
        <v>648762.64653006801</v>
      </c>
      <c r="F63" s="23">
        <f t="shared" si="1"/>
        <v>501725.78399999999</v>
      </c>
      <c r="G63" s="14">
        <f t="shared" si="2"/>
        <v>-158095.5120000001</v>
      </c>
      <c r="H63" s="11">
        <f t="shared" si="6"/>
        <v>3.3653899463154557E-2</v>
      </c>
      <c r="I63" s="11">
        <f t="shared" si="9"/>
        <v>2.0583202142311574E-2</v>
      </c>
      <c r="J63" s="11">
        <f t="shared" si="5"/>
        <v>0.11919548330850582</v>
      </c>
    </row>
    <row r="64" spans="2:10" x14ac:dyDescent="0.3">
      <c r="B64" s="12">
        <v>89</v>
      </c>
      <c r="C64" s="13">
        <v>2048</v>
      </c>
      <c r="D64" s="2"/>
      <c r="E64" s="1">
        <f t="shared" si="0"/>
        <v>670596.03941184108</v>
      </c>
      <c r="F64" s="23">
        <f t="shared" si="1"/>
        <v>511956.27100000001</v>
      </c>
      <c r="G64" s="14">
        <f t="shared" si="2"/>
        <v>-175570.25650000002</v>
      </c>
      <c r="H64" s="11">
        <f t="shared" si="6"/>
        <v>3.3653899463154779E-2</v>
      </c>
      <c r="I64" s="11">
        <f t="shared" si="9"/>
        <v>2.039059447660363E-2</v>
      </c>
      <c r="J64" s="11">
        <f t="shared" si="5"/>
        <v>0.11053283093829958</v>
      </c>
    </row>
    <row r="67" spans="1:22" x14ac:dyDescent="0.3">
      <c r="A67" s="51" t="s">
        <v>60</v>
      </c>
      <c r="B67" s="51"/>
      <c r="C67" s="51"/>
      <c r="D67" s="24"/>
    </row>
    <row r="68" spans="1:22" x14ac:dyDescent="0.3">
      <c r="A68" s="24"/>
      <c r="B68" s="19"/>
      <c r="C68" s="19"/>
      <c r="D68" s="24"/>
    </row>
    <row r="69" spans="1:22" x14ac:dyDescent="0.3">
      <c r="A69" s="19"/>
      <c r="B69" s="19" t="s">
        <v>31</v>
      </c>
      <c r="C69" s="19"/>
      <c r="D69" s="24"/>
    </row>
    <row r="70" spans="1:22" x14ac:dyDescent="0.3">
      <c r="A70" s="19"/>
      <c r="B70" s="19" t="s">
        <v>32</v>
      </c>
      <c r="C70" s="19"/>
      <c r="D70" s="24"/>
    </row>
    <row r="71" spans="1:22" x14ac:dyDescent="0.3">
      <c r="A71" s="19"/>
      <c r="B71" s="19" t="s">
        <v>33</v>
      </c>
      <c r="C71" s="19"/>
      <c r="D71" s="24"/>
    </row>
    <row r="72" spans="1:22" x14ac:dyDescent="0.3">
      <c r="A72" s="19"/>
      <c r="B72" s="19" t="s">
        <v>34</v>
      </c>
      <c r="C72" s="19"/>
      <c r="D72" s="24"/>
    </row>
    <row r="73" spans="1:22" x14ac:dyDescent="0.3">
      <c r="A73" s="19"/>
      <c r="B73" s="19" t="s">
        <v>35</v>
      </c>
      <c r="C73" s="19"/>
      <c r="D73" s="24"/>
      <c r="V73" s="17" t="s">
        <v>44</v>
      </c>
    </row>
    <row r="74" spans="1:22" x14ac:dyDescent="0.3">
      <c r="A74" s="19"/>
      <c r="B74" s="19" t="s">
        <v>36</v>
      </c>
      <c r="C74" s="19"/>
      <c r="D74" s="24"/>
    </row>
    <row r="75" spans="1:22" x14ac:dyDescent="0.3">
      <c r="A75" s="19"/>
      <c r="B75" s="19" t="s">
        <v>37</v>
      </c>
      <c r="C75" s="19"/>
      <c r="D75" s="24"/>
    </row>
    <row r="76" spans="1:22" x14ac:dyDescent="0.3">
      <c r="A76" s="19"/>
      <c r="B76" s="19" t="s">
        <v>38</v>
      </c>
      <c r="C76" s="19"/>
      <c r="D76" s="24"/>
    </row>
    <row r="77" spans="1:22" x14ac:dyDescent="0.3">
      <c r="A77" s="19"/>
      <c r="B77" s="19" t="s">
        <v>39</v>
      </c>
      <c r="C77" s="19"/>
      <c r="D77" s="24"/>
    </row>
    <row r="78" spans="1:22" x14ac:dyDescent="0.3">
      <c r="A78" s="19"/>
      <c r="B78" s="19" t="s">
        <v>40</v>
      </c>
      <c r="C78" s="19"/>
      <c r="D78" s="24"/>
    </row>
    <row r="79" spans="1:22" x14ac:dyDescent="0.3">
      <c r="A79" s="19"/>
      <c r="B79" s="19" t="s">
        <v>41</v>
      </c>
      <c r="C79" s="19"/>
      <c r="D79" s="24"/>
    </row>
    <row r="80" spans="1:22" x14ac:dyDescent="0.3">
      <c r="A80" s="19"/>
      <c r="B80" s="19" t="s">
        <v>42</v>
      </c>
      <c r="C80" s="19"/>
      <c r="D80" s="24"/>
    </row>
    <row r="81" spans="1:4" x14ac:dyDescent="0.3">
      <c r="A81" s="24"/>
      <c r="B81" s="19" t="s">
        <v>43</v>
      </c>
      <c r="C81" s="19"/>
      <c r="D81" s="24"/>
    </row>
  </sheetData>
  <mergeCells count="4">
    <mergeCell ref="B4:D4"/>
    <mergeCell ref="K32:L32"/>
    <mergeCell ref="B2:J2"/>
    <mergeCell ref="A67:C67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Z80"/>
  <sheetViews>
    <sheetView zoomScale="50" zoomScaleNormal="50" workbookViewId="0"/>
  </sheetViews>
  <sheetFormatPr baseColWidth="10" defaultColWidth="18.109375" defaultRowHeight="14.4" x14ac:dyDescent="0.3"/>
  <cols>
    <col min="1" max="1" width="18.109375" style="18"/>
    <col min="2" max="3" width="18.109375" style="19"/>
    <col min="4" max="20" width="18.109375" style="18"/>
    <col min="21" max="21" width="0" style="18" hidden="1" customWidth="1"/>
    <col min="22" max="23" width="18.109375" style="18"/>
    <col min="24" max="26" width="0" style="18" hidden="1" customWidth="1"/>
    <col min="27" max="16384" width="18.109375" style="18"/>
  </cols>
  <sheetData>
    <row r="2" spans="2:26" x14ac:dyDescent="0.3">
      <c r="B2" s="45" t="s">
        <v>51</v>
      </c>
      <c r="C2" s="46"/>
      <c r="D2" s="46"/>
      <c r="E2" s="46"/>
      <c r="F2" s="46"/>
      <c r="G2" s="46"/>
      <c r="H2" s="46"/>
    </row>
    <row r="4" spans="2:26" ht="15.6" x14ac:dyDescent="0.3">
      <c r="B4" s="43" t="s">
        <v>55</v>
      </c>
      <c r="C4" s="43"/>
      <c r="D4" s="44"/>
    </row>
    <row r="5" spans="2:26" ht="66.75" customHeight="1" x14ac:dyDescent="0.3">
      <c r="B5" s="28" t="s">
        <v>1</v>
      </c>
      <c r="C5" s="29" t="s">
        <v>0</v>
      </c>
      <c r="D5" s="29" t="s">
        <v>2</v>
      </c>
      <c r="E5" s="29" t="s">
        <v>52</v>
      </c>
      <c r="F5" s="29" t="s">
        <v>53</v>
      </c>
      <c r="G5" s="29" t="s">
        <v>14</v>
      </c>
      <c r="H5" s="29" t="s">
        <v>25</v>
      </c>
    </row>
    <row r="6" spans="2:26" x14ac:dyDescent="0.3">
      <c r="B6" s="20">
        <v>1</v>
      </c>
      <c r="C6" s="21">
        <v>1991</v>
      </c>
      <c r="D6" s="1">
        <f t="shared" ref="D6:D32" si="0">U7/1000</f>
        <v>154138.14199999999</v>
      </c>
      <c r="E6" s="1">
        <f>154530*B6^0.5169</f>
        <v>154530</v>
      </c>
      <c r="F6" s="14">
        <f>23276*B6+260460</f>
        <v>283736</v>
      </c>
      <c r="G6" s="47" t="s">
        <v>54</v>
      </c>
      <c r="H6" s="48"/>
      <c r="X6" s="18">
        <v>1991</v>
      </c>
      <c r="Y6" s="26">
        <v>126884488</v>
      </c>
      <c r="Z6" s="18">
        <f t="shared" ref="Z6:Z32" si="1">Y6/1000</f>
        <v>126884.488</v>
      </c>
    </row>
    <row r="7" spans="2:26" x14ac:dyDescent="0.3">
      <c r="B7" s="20">
        <v>2</v>
      </c>
      <c r="C7" s="21">
        <v>1992</v>
      </c>
      <c r="D7" s="1">
        <f t="shared" si="0"/>
        <v>176333.19200000001</v>
      </c>
      <c r="E7" s="1">
        <f t="shared" ref="E7:E63" si="2">154530*B7^0.5169</f>
        <v>221113.47468979869</v>
      </c>
      <c r="F7" s="14">
        <f t="shared" ref="F7:F63" si="3">23276*B7+260460</f>
        <v>307012</v>
      </c>
      <c r="G7" s="11">
        <f t="shared" ref="G7:G38" si="4">+E7/E6-1</f>
        <v>0.43087733572638776</v>
      </c>
      <c r="H7" s="11">
        <f t="shared" ref="H7:H38" si="5">+F7/F6-1</f>
        <v>8.203400343981726E-2</v>
      </c>
      <c r="U7" s="26">
        <v>154138142</v>
      </c>
      <c r="X7" s="18">
        <v>1992</v>
      </c>
      <c r="Y7" s="26">
        <v>156471192</v>
      </c>
      <c r="Z7" s="18">
        <f t="shared" si="1"/>
        <v>156471.19200000001</v>
      </c>
    </row>
    <row r="8" spans="2:26" x14ac:dyDescent="0.3">
      <c r="B8" s="20">
        <v>3</v>
      </c>
      <c r="C8" s="21">
        <v>1993</v>
      </c>
      <c r="D8" s="1">
        <f t="shared" si="0"/>
        <v>386349.261</v>
      </c>
      <c r="E8" s="1">
        <f t="shared" si="2"/>
        <v>272669.63774706452</v>
      </c>
      <c r="F8" s="14">
        <f t="shared" si="3"/>
        <v>330288</v>
      </c>
      <c r="G8" s="11">
        <f t="shared" si="4"/>
        <v>0.23316608419995322</v>
      </c>
      <c r="H8" s="11">
        <f t="shared" si="5"/>
        <v>7.5814626138392072E-2</v>
      </c>
      <c r="U8" s="26">
        <v>176333192</v>
      </c>
      <c r="X8" s="18">
        <v>1993</v>
      </c>
      <c r="Y8" s="26">
        <v>216359345</v>
      </c>
      <c r="Z8" s="18">
        <f t="shared" si="1"/>
        <v>216359.345</v>
      </c>
    </row>
    <row r="9" spans="2:26" x14ac:dyDescent="0.3">
      <c r="B9" s="20">
        <v>4</v>
      </c>
      <c r="C9" s="21">
        <v>1994</v>
      </c>
      <c r="D9" s="1">
        <f t="shared" si="0"/>
        <v>295139.15100000001</v>
      </c>
      <c r="E9" s="1">
        <f t="shared" si="2"/>
        <v>316386.25955734326</v>
      </c>
      <c r="F9" s="14">
        <f t="shared" si="3"/>
        <v>353564</v>
      </c>
      <c r="G9" s="11">
        <f t="shared" si="4"/>
        <v>0.16032816184261556</v>
      </c>
      <c r="H9" s="11">
        <f t="shared" si="5"/>
        <v>7.0471830644770694E-2</v>
      </c>
      <c r="U9" s="26">
        <v>386349261</v>
      </c>
      <c r="X9" s="18">
        <v>1994</v>
      </c>
      <c r="Y9" s="26">
        <v>324926823</v>
      </c>
      <c r="Z9" s="18">
        <f t="shared" si="1"/>
        <v>324926.82299999997</v>
      </c>
    </row>
    <row r="10" spans="2:26" x14ac:dyDescent="0.3">
      <c r="B10" s="20">
        <v>5</v>
      </c>
      <c r="C10" s="21">
        <v>1995</v>
      </c>
      <c r="D10" s="1">
        <f t="shared" si="0"/>
        <v>459841.43800000002</v>
      </c>
      <c r="E10" s="1">
        <f t="shared" si="2"/>
        <v>355067.07283160824</v>
      </c>
      <c r="F10" s="14">
        <f t="shared" si="3"/>
        <v>376840</v>
      </c>
      <c r="G10" s="11">
        <f t="shared" si="4"/>
        <v>0.12225819581540431</v>
      </c>
      <c r="H10" s="11">
        <f t="shared" si="5"/>
        <v>6.5832494258465157E-2</v>
      </c>
      <c r="U10" s="26">
        <v>295139151</v>
      </c>
      <c r="X10" s="18">
        <v>1995</v>
      </c>
      <c r="Y10" s="26">
        <v>427779883</v>
      </c>
      <c r="Z10" s="18">
        <f t="shared" si="1"/>
        <v>427779.88299999997</v>
      </c>
    </row>
    <row r="11" spans="2:26" x14ac:dyDescent="0.3">
      <c r="B11" s="20">
        <v>6</v>
      </c>
      <c r="C11" s="21">
        <v>1996</v>
      </c>
      <c r="D11" s="1">
        <f t="shared" si="0"/>
        <v>288337.15299999999</v>
      </c>
      <c r="E11" s="1">
        <f t="shared" si="2"/>
        <v>390156.804792999</v>
      </c>
      <c r="F11" s="14">
        <f t="shared" si="3"/>
        <v>400116</v>
      </c>
      <c r="G11" s="11">
        <f t="shared" si="4"/>
        <v>9.8825643508859473E-2</v>
      </c>
      <c r="H11" s="11">
        <f t="shared" si="5"/>
        <v>6.1766266850652896E-2</v>
      </c>
      <c r="U11" s="26">
        <v>459841438</v>
      </c>
      <c r="X11" s="18">
        <v>1996</v>
      </c>
      <c r="Y11" s="26">
        <v>424607206</v>
      </c>
      <c r="Z11" s="18">
        <f t="shared" si="1"/>
        <v>424607.20600000001</v>
      </c>
    </row>
    <row r="12" spans="2:26" x14ac:dyDescent="0.3">
      <c r="B12" s="20">
        <v>7</v>
      </c>
      <c r="C12" s="21">
        <v>1997</v>
      </c>
      <c r="D12" s="1">
        <f t="shared" si="0"/>
        <v>407574.01299999998</v>
      </c>
      <c r="E12" s="1">
        <f t="shared" si="2"/>
        <v>422516.79956565128</v>
      </c>
      <c r="F12" s="14">
        <f t="shared" si="3"/>
        <v>423392</v>
      </c>
      <c r="G12" s="11">
        <f t="shared" si="4"/>
        <v>8.2940998016992618E-2</v>
      </c>
      <c r="H12" s="11">
        <f t="shared" si="5"/>
        <v>5.8173129792360223E-2</v>
      </c>
      <c r="U12" s="26">
        <v>288337153</v>
      </c>
      <c r="X12" s="18">
        <v>1997</v>
      </c>
      <c r="Y12" s="26">
        <v>541299330</v>
      </c>
      <c r="Z12" s="18">
        <f t="shared" si="1"/>
        <v>541299.32999999996</v>
      </c>
    </row>
    <row r="13" spans="2:26" x14ac:dyDescent="0.3">
      <c r="B13" s="20">
        <v>8</v>
      </c>
      <c r="C13" s="21">
        <v>1998</v>
      </c>
      <c r="D13" s="1">
        <f t="shared" si="0"/>
        <v>556949.58600000001</v>
      </c>
      <c r="E13" s="1">
        <f t="shared" si="2"/>
        <v>452709.92813584866</v>
      </c>
      <c r="F13" s="14">
        <f t="shared" si="3"/>
        <v>446668</v>
      </c>
      <c r="G13" s="11">
        <f t="shared" si="4"/>
        <v>7.1460184781376723E-2</v>
      </c>
      <c r="H13" s="11">
        <f t="shared" si="5"/>
        <v>5.4975058574559643E-2</v>
      </c>
      <c r="U13" s="26">
        <v>407574013</v>
      </c>
      <c r="X13" s="18">
        <v>1998</v>
      </c>
      <c r="Y13" s="26">
        <v>581531624</v>
      </c>
      <c r="Z13" s="18">
        <f t="shared" si="1"/>
        <v>581531.62399999995</v>
      </c>
    </row>
    <row r="14" spans="2:26" x14ac:dyDescent="0.3">
      <c r="B14" s="20">
        <v>9</v>
      </c>
      <c r="C14" s="21">
        <v>1999</v>
      </c>
      <c r="D14" s="1">
        <f t="shared" si="0"/>
        <v>274505.18599999999</v>
      </c>
      <c r="E14" s="1">
        <f t="shared" si="2"/>
        <v>481128.13919054816</v>
      </c>
      <c r="F14" s="14">
        <f t="shared" si="3"/>
        <v>469944</v>
      </c>
      <c r="G14" s="11">
        <f t="shared" si="4"/>
        <v>6.2773553855376862E-2</v>
      </c>
      <c r="H14" s="11">
        <f t="shared" si="5"/>
        <v>5.2110292208082942E-2</v>
      </c>
      <c r="U14" s="26">
        <v>556949586</v>
      </c>
      <c r="X14" s="18">
        <v>1999</v>
      </c>
      <c r="Y14" s="26">
        <v>330216711</v>
      </c>
      <c r="Z14" s="18">
        <f t="shared" si="1"/>
        <v>330216.71100000001</v>
      </c>
    </row>
    <row r="15" spans="2:26" x14ac:dyDescent="0.3">
      <c r="B15" s="20">
        <v>10</v>
      </c>
      <c r="C15" s="21">
        <v>2000</v>
      </c>
      <c r="D15" s="1">
        <f t="shared" si="0"/>
        <v>406716.07900000003</v>
      </c>
      <c r="E15" s="1">
        <f t="shared" si="2"/>
        <v>508057.427177459</v>
      </c>
      <c r="F15" s="14">
        <f t="shared" si="3"/>
        <v>493220</v>
      </c>
      <c r="G15" s="11">
        <f t="shared" si="4"/>
        <v>5.5971134908502362E-2</v>
      </c>
      <c r="H15" s="11">
        <f t="shared" si="5"/>
        <v>4.9529305619392838E-2</v>
      </c>
      <c r="I15" s="2"/>
      <c r="J15" s="2"/>
      <c r="U15" s="26">
        <v>274505186</v>
      </c>
      <c r="X15" s="18">
        <v>2000</v>
      </c>
      <c r="Y15" s="26">
        <v>466797573</v>
      </c>
      <c r="Z15" s="18">
        <f t="shared" si="1"/>
        <v>466797.57299999997</v>
      </c>
    </row>
    <row r="16" spans="2:26" x14ac:dyDescent="0.3">
      <c r="B16" s="20">
        <v>11</v>
      </c>
      <c r="C16" s="21">
        <v>2001</v>
      </c>
      <c r="D16" s="1">
        <f t="shared" si="0"/>
        <v>507741.19799999997</v>
      </c>
      <c r="E16" s="1">
        <f t="shared" si="2"/>
        <v>533714.10876756755</v>
      </c>
      <c r="F16" s="14">
        <f t="shared" si="3"/>
        <v>516496</v>
      </c>
      <c r="G16" s="11">
        <f t="shared" si="4"/>
        <v>5.0499569965241298E-2</v>
      </c>
      <c r="H16" s="11">
        <f t="shared" si="5"/>
        <v>4.7191922468675207E-2</v>
      </c>
      <c r="I16" s="2"/>
      <c r="J16" s="2"/>
      <c r="U16" s="26">
        <v>406716079</v>
      </c>
      <c r="X16" s="18">
        <v>2001</v>
      </c>
      <c r="Y16" s="26">
        <v>709848119</v>
      </c>
      <c r="Z16" s="18">
        <f t="shared" si="1"/>
        <v>709848.11899999995</v>
      </c>
    </row>
    <row r="17" spans="2:26" x14ac:dyDescent="0.3">
      <c r="B17" s="20">
        <v>12</v>
      </c>
      <c r="C17" s="21">
        <v>2002</v>
      </c>
      <c r="D17" s="1">
        <f t="shared" si="0"/>
        <v>629397.07400000002</v>
      </c>
      <c r="E17" s="1">
        <f t="shared" si="2"/>
        <v>558266.5293577268</v>
      </c>
      <c r="F17" s="14">
        <f t="shared" si="3"/>
        <v>539772</v>
      </c>
      <c r="G17" s="11">
        <f t="shared" si="4"/>
        <v>4.6002944623020792E-2</v>
      </c>
      <c r="H17" s="11">
        <f t="shared" si="5"/>
        <v>4.5065208636659415E-2</v>
      </c>
      <c r="I17" s="22"/>
      <c r="J17" s="2"/>
      <c r="U17" s="26">
        <v>507741198</v>
      </c>
      <c r="X17" s="18">
        <v>2002</v>
      </c>
      <c r="Y17" s="26">
        <v>825002860</v>
      </c>
      <c r="Z17" s="18">
        <f t="shared" si="1"/>
        <v>825002.86</v>
      </c>
    </row>
    <row r="18" spans="2:26" x14ac:dyDescent="0.3">
      <c r="B18" s="20">
        <v>13</v>
      </c>
      <c r="C18" s="21">
        <v>2003</v>
      </c>
      <c r="D18" s="1">
        <f t="shared" si="0"/>
        <v>791752.77500000002</v>
      </c>
      <c r="E18" s="1">
        <f t="shared" si="2"/>
        <v>581848.77378929825</v>
      </c>
      <c r="F18" s="14">
        <f t="shared" si="3"/>
        <v>563048</v>
      </c>
      <c r="G18" s="11">
        <f t="shared" si="4"/>
        <v>4.224190989687715E-2</v>
      </c>
      <c r="H18" s="11">
        <f t="shared" si="5"/>
        <v>4.312191073267968E-2</v>
      </c>
      <c r="I18" s="22"/>
      <c r="J18" s="2"/>
      <c r="U18" s="26">
        <v>629397074</v>
      </c>
      <c r="X18" s="18">
        <v>2003</v>
      </c>
      <c r="Y18" s="26">
        <v>779775477</v>
      </c>
      <c r="Z18" s="18">
        <f t="shared" si="1"/>
        <v>779775.47699999996</v>
      </c>
    </row>
    <row r="19" spans="2:26" x14ac:dyDescent="0.3">
      <c r="B19" s="20">
        <v>14</v>
      </c>
      <c r="C19" s="21">
        <v>2004</v>
      </c>
      <c r="D19" s="1">
        <f t="shared" si="0"/>
        <v>733261.59932000004</v>
      </c>
      <c r="E19" s="1">
        <f t="shared" si="2"/>
        <v>604569.71246213932</v>
      </c>
      <c r="F19" s="14">
        <f t="shared" si="3"/>
        <v>586324</v>
      </c>
      <c r="G19" s="11">
        <f t="shared" si="4"/>
        <v>3.9049560120012927E-2</v>
      </c>
      <c r="H19" s="11">
        <f t="shared" si="5"/>
        <v>4.1339281908469694E-2</v>
      </c>
      <c r="I19" s="22"/>
      <c r="J19" s="2"/>
      <c r="K19" s="2"/>
      <c r="U19" s="26">
        <v>791752775</v>
      </c>
      <c r="X19" s="18">
        <v>2004</v>
      </c>
      <c r="Y19" s="26">
        <v>1015480041.22</v>
      </c>
      <c r="Z19" s="18">
        <f t="shared" si="1"/>
        <v>1015480.04122</v>
      </c>
    </row>
    <row r="20" spans="2:26" x14ac:dyDescent="0.3">
      <c r="B20" s="20">
        <v>15</v>
      </c>
      <c r="C20" s="21">
        <v>2005</v>
      </c>
      <c r="D20" s="1">
        <f t="shared" si="0"/>
        <v>865374.78472</v>
      </c>
      <c r="E20" s="1">
        <f t="shared" si="2"/>
        <v>626519.18802112993</v>
      </c>
      <c r="F20" s="14">
        <f t="shared" si="3"/>
        <v>609600</v>
      </c>
      <c r="G20" s="11">
        <f t="shared" si="4"/>
        <v>3.6305946372338527E-2</v>
      </c>
      <c r="H20" s="11">
        <f t="shared" si="5"/>
        <v>3.9698187350338809E-2</v>
      </c>
      <c r="I20" s="22"/>
      <c r="J20" s="15"/>
      <c r="K20" s="2"/>
      <c r="U20" s="26">
        <v>733261599.32000005</v>
      </c>
      <c r="X20" s="18">
        <v>2005</v>
      </c>
      <c r="Y20" s="26">
        <v>1325248144.1600001</v>
      </c>
      <c r="Z20" s="18">
        <f t="shared" si="1"/>
        <v>1325248.1441600001</v>
      </c>
    </row>
    <row r="21" spans="2:26" x14ac:dyDescent="0.3">
      <c r="B21" s="20">
        <v>16</v>
      </c>
      <c r="C21" s="21">
        <v>2006</v>
      </c>
      <c r="D21" s="1">
        <f t="shared" si="0"/>
        <v>624559.51755999995</v>
      </c>
      <c r="E21" s="1">
        <f t="shared" si="2"/>
        <v>647772.37582790758</v>
      </c>
      <c r="F21" s="14">
        <f t="shared" si="3"/>
        <v>632876</v>
      </c>
      <c r="G21" s="11">
        <f t="shared" si="4"/>
        <v>3.3922644690111081E-2</v>
      </c>
      <c r="H21" s="11">
        <f t="shared" si="5"/>
        <v>3.8182414698162637E-2</v>
      </c>
      <c r="I21" s="22"/>
      <c r="J21" s="8"/>
      <c r="K21" s="2"/>
      <c r="U21" s="26">
        <v>865374784.72000003</v>
      </c>
      <c r="X21" s="18">
        <v>2006</v>
      </c>
      <c r="Y21" s="26">
        <v>1250768123.4000001</v>
      </c>
      <c r="Z21" s="18">
        <f t="shared" si="1"/>
        <v>1250768.1234000002</v>
      </c>
    </row>
    <row r="22" spans="2:26" x14ac:dyDescent="0.3">
      <c r="B22" s="20">
        <v>17</v>
      </c>
      <c r="C22" s="21">
        <v>2007</v>
      </c>
      <c r="D22" s="1">
        <f t="shared" si="0"/>
        <v>714939.27898000006</v>
      </c>
      <c r="E22" s="1">
        <f t="shared" si="2"/>
        <v>668392.93709931499</v>
      </c>
      <c r="F22" s="14">
        <f t="shared" si="3"/>
        <v>656152</v>
      </c>
      <c r="G22" s="11">
        <f t="shared" si="4"/>
        <v>3.1833035863952253E-2</v>
      </c>
      <c r="H22" s="11">
        <f t="shared" si="5"/>
        <v>3.6778136633400571E-2</v>
      </c>
      <c r="I22" s="22"/>
      <c r="J22" s="6"/>
      <c r="K22" s="2"/>
      <c r="U22" s="26">
        <v>624559517.55999994</v>
      </c>
      <c r="X22" s="18">
        <v>2007</v>
      </c>
      <c r="Y22" s="26">
        <v>1279534838.8</v>
      </c>
      <c r="Z22" s="18">
        <f t="shared" si="1"/>
        <v>1279534.8388</v>
      </c>
    </row>
    <row r="23" spans="2:26" x14ac:dyDescent="0.3">
      <c r="B23" s="20">
        <v>18</v>
      </c>
      <c r="C23" s="21">
        <v>2008</v>
      </c>
      <c r="D23" s="1">
        <f t="shared" si="0"/>
        <v>720462.66888000001</v>
      </c>
      <c r="E23" s="1">
        <f t="shared" si="2"/>
        <v>688435.34994796605</v>
      </c>
      <c r="F23" s="14">
        <f t="shared" si="3"/>
        <v>679428</v>
      </c>
      <c r="G23" s="11">
        <f t="shared" si="4"/>
        <v>2.9985973424002443E-2</v>
      </c>
      <c r="H23" s="11">
        <f t="shared" si="5"/>
        <v>3.5473487850376184E-2</v>
      </c>
      <c r="I23" s="22"/>
      <c r="J23" s="6"/>
      <c r="K23" s="2"/>
      <c r="U23" s="26">
        <v>714939278.98000002</v>
      </c>
      <c r="X23" s="18">
        <v>2008</v>
      </c>
      <c r="Y23" s="26">
        <v>1491067313.29</v>
      </c>
      <c r="Z23" s="18">
        <f t="shared" si="1"/>
        <v>1491067.31329</v>
      </c>
    </row>
    <row r="24" spans="2:26" x14ac:dyDescent="0.3">
      <c r="B24" s="20">
        <v>19</v>
      </c>
      <c r="C24" s="21">
        <v>2009</v>
      </c>
      <c r="D24" s="1">
        <f t="shared" si="0"/>
        <v>577675.52629999991</v>
      </c>
      <c r="E24" s="1">
        <f t="shared" si="2"/>
        <v>707946.6661621033</v>
      </c>
      <c r="F24" s="14">
        <f t="shared" si="3"/>
        <v>702704</v>
      </c>
      <c r="G24" s="11">
        <f t="shared" si="4"/>
        <v>2.8341537394342087E-2</v>
      </c>
      <c r="H24" s="11">
        <f t="shared" si="5"/>
        <v>3.4258228980848626E-2</v>
      </c>
      <c r="I24" s="22"/>
      <c r="J24" s="6"/>
      <c r="K24" s="2"/>
      <c r="U24" s="26">
        <v>720462668.88</v>
      </c>
      <c r="X24" s="18">
        <v>2009</v>
      </c>
      <c r="Y24" s="26">
        <v>1257333601.78</v>
      </c>
      <c r="Z24" s="18">
        <f t="shared" si="1"/>
        <v>1257333.6017799999</v>
      </c>
    </row>
    <row r="25" spans="2:26" x14ac:dyDescent="0.3">
      <c r="B25" s="20">
        <v>20</v>
      </c>
      <c r="C25" s="21">
        <v>2010</v>
      </c>
      <c r="D25" s="1">
        <f t="shared" si="0"/>
        <v>1038538.05611</v>
      </c>
      <c r="E25" s="1">
        <f t="shared" si="2"/>
        <v>726967.85779568565</v>
      </c>
      <c r="F25" s="14">
        <f t="shared" si="3"/>
        <v>725980</v>
      </c>
      <c r="G25" s="11">
        <f t="shared" si="4"/>
        <v>2.6868113860468279E-2</v>
      </c>
      <c r="H25" s="11">
        <f t="shared" si="5"/>
        <v>3.3123477310503358E-2</v>
      </c>
      <c r="I25" s="22"/>
      <c r="J25" s="6"/>
      <c r="K25" s="2"/>
      <c r="U25" s="26">
        <v>577675526.29999995</v>
      </c>
      <c r="X25" s="18">
        <v>2010</v>
      </c>
      <c r="Y25" s="26">
        <v>1807370495.01</v>
      </c>
      <c r="Z25" s="18">
        <f t="shared" si="1"/>
        <v>1807370.49501</v>
      </c>
    </row>
    <row r="26" spans="2:26" x14ac:dyDescent="0.3">
      <c r="B26" s="20">
        <v>21</v>
      </c>
      <c r="C26" s="21">
        <v>2011</v>
      </c>
      <c r="D26" s="1">
        <f t="shared" si="0"/>
        <v>767204.52185000002</v>
      </c>
      <c r="E26" s="1">
        <f t="shared" si="2"/>
        <v>745534.86494282808</v>
      </c>
      <c r="F26" s="14">
        <f t="shared" si="3"/>
        <v>749256</v>
      </c>
      <c r="G26" s="11">
        <f t="shared" si="4"/>
        <v>2.5540341224220553E-2</v>
      </c>
      <c r="H26" s="11">
        <f t="shared" si="5"/>
        <v>3.2061489297225743E-2</v>
      </c>
      <c r="I26" s="2"/>
      <c r="J26" s="6"/>
      <c r="K26" s="2"/>
      <c r="U26" s="26">
        <v>1038538056.11</v>
      </c>
      <c r="X26" s="18">
        <v>2011</v>
      </c>
      <c r="Y26" s="26">
        <v>1908591669.3399999</v>
      </c>
      <c r="Z26" s="18">
        <f t="shared" si="1"/>
        <v>1908591.66934</v>
      </c>
    </row>
    <row r="27" spans="2:26" x14ac:dyDescent="0.3">
      <c r="B27" s="20">
        <v>22</v>
      </c>
      <c r="C27" s="21">
        <v>2012</v>
      </c>
      <c r="D27" s="1">
        <f t="shared" si="0"/>
        <v>727829.55580999993</v>
      </c>
      <c r="E27" s="1">
        <f t="shared" si="2"/>
        <v>763679.42199292057</v>
      </c>
      <c r="F27" s="14">
        <f t="shared" si="3"/>
        <v>772532</v>
      </c>
      <c r="G27" s="11">
        <f t="shared" si="4"/>
        <v>2.433763718278148E-2</v>
      </c>
      <c r="H27" s="11">
        <f t="shared" si="5"/>
        <v>3.106548362642414E-2</v>
      </c>
      <c r="I27" s="2"/>
      <c r="J27" s="6"/>
      <c r="K27" s="2"/>
      <c r="U27" s="26">
        <v>767204521.85000002</v>
      </c>
      <c r="X27" s="18">
        <v>2012</v>
      </c>
      <c r="Y27" s="26">
        <v>1910497978.79</v>
      </c>
      <c r="Z27" s="18">
        <f t="shared" si="1"/>
        <v>1910497.9787899998</v>
      </c>
    </row>
    <row r="28" spans="2:26" x14ac:dyDescent="0.3">
      <c r="B28" s="20">
        <v>23</v>
      </c>
      <c r="C28" s="21">
        <v>2013</v>
      </c>
      <c r="D28" s="1">
        <f t="shared" si="0"/>
        <v>779934.33260000008</v>
      </c>
      <c r="E28" s="1">
        <f t="shared" si="2"/>
        <v>781429.71708079858</v>
      </c>
      <c r="F28" s="14">
        <f t="shared" si="3"/>
        <v>795808</v>
      </c>
      <c r="G28" s="11">
        <f t="shared" si="4"/>
        <v>2.3243123458212667E-2</v>
      </c>
      <c r="H28" s="11">
        <f t="shared" si="5"/>
        <v>3.0129496253876953E-2</v>
      </c>
      <c r="I28" s="2"/>
      <c r="J28" s="6"/>
      <c r="K28" s="2"/>
      <c r="U28" s="26">
        <v>727829555.80999994</v>
      </c>
      <c r="X28" s="18">
        <v>2013</v>
      </c>
      <c r="Y28" s="27">
        <v>1974770121.8</v>
      </c>
      <c r="Z28" s="18">
        <f t="shared" si="1"/>
        <v>1974770.1217999998</v>
      </c>
    </row>
    <row r="29" spans="2:26" x14ac:dyDescent="0.3">
      <c r="B29" s="20">
        <v>24</v>
      </c>
      <c r="C29" s="21">
        <v>2014</v>
      </c>
      <c r="D29" s="1">
        <f t="shared" si="0"/>
        <v>690663.62574000005</v>
      </c>
      <c r="E29" s="1">
        <f t="shared" si="2"/>
        <v>798810.92415260139</v>
      </c>
      <c r="F29" s="14">
        <f t="shared" si="3"/>
        <v>819084</v>
      </c>
      <c r="G29" s="11">
        <f t="shared" si="4"/>
        <v>2.2242828359195332E-2</v>
      </c>
      <c r="H29" s="11">
        <f t="shared" si="5"/>
        <v>2.9248260887048128E-2</v>
      </c>
      <c r="I29" s="2"/>
      <c r="J29" s="6"/>
      <c r="K29" s="2"/>
      <c r="U29" s="27">
        <v>779934332.60000002</v>
      </c>
      <c r="X29" s="18">
        <v>2014</v>
      </c>
      <c r="Y29" s="27">
        <v>1887611533.9100001</v>
      </c>
      <c r="Z29" s="18">
        <f t="shared" si="1"/>
        <v>1887611.53391</v>
      </c>
    </row>
    <row r="30" spans="2:26" x14ac:dyDescent="0.3">
      <c r="B30" s="20">
        <v>25</v>
      </c>
      <c r="C30" s="21">
        <v>2015</v>
      </c>
      <c r="D30" s="1">
        <f t="shared" si="0"/>
        <v>712106.97179999994</v>
      </c>
      <c r="E30" s="1">
        <f t="shared" si="2"/>
        <v>815845.63650557538</v>
      </c>
      <c r="F30" s="14">
        <f t="shared" si="3"/>
        <v>842360</v>
      </c>
      <c r="G30" s="11">
        <f t="shared" si="4"/>
        <v>2.1325086873398513E-2</v>
      </c>
      <c r="H30" s="11">
        <f t="shared" si="5"/>
        <v>2.841710984465573E-2</v>
      </c>
      <c r="I30" s="2"/>
      <c r="J30" s="2"/>
      <c r="K30" s="2"/>
      <c r="U30" s="27">
        <v>690663625.74000001</v>
      </c>
      <c r="X30" s="18">
        <v>2015</v>
      </c>
      <c r="Y30" s="27">
        <v>1470483792.78</v>
      </c>
      <c r="Z30" s="18">
        <f t="shared" si="1"/>
        <v>1470483.79278</v>
      </c>
    </row>
    <row r="31" spans="2:26" x14ac:dyDescent="0.3">
      <c r="B31" s="20">
        <v>26</v>
      </c>
      <c r="C31" s="21">
        <v>2016</v>
      </c>
      <c r="D31" s="1">
        <f t="shared" si="0"/>
        <v>616138.8200399999</v>
      </c>
      <c r="E31" s="1">
        <f t="shared" si="2"/>
        <v>832554.22323529678</v>
      </c>
      <c r="F31" s="14">
        <f t="shared" si="3"/>
        <v>865636</v>
      </c>
      <c r="G31" s="11">
        <f t="shared" si="4"/>
        <v>2.0480083464425425E-2</v>
      </c>
      <c r="H31" s="11">
        <f t="shared" si="5"/>
        <v>2.7631891352865701E-2</v>
      </c>
      <c r="I31" s="49"/>
      <c r="J31" s="49"/>
      <c r="K31" s="2"/>
      <c r="U31" s="27">
        <v>712106971.79999995</v>
      </c>
      <c r="X31" s="18">
        <v>2016</v>
      </c>
      <c r="Y31" s="27">
        <v>1199721003.9000001</v>
      </c>
      <c r="Z31" s="18">
        <f t="shared" si="1"/>
        <v>1199721.0039000001</v>
      </c>
    </row>
    <row r="32" spans="2:26" x14ac:dyDescent="0.3">
      <c r="B32" s="20">
        <v>27</v>
      </c>
      <c r="C32" s="21">
        <v>2017</v>
      </c>
      <c r="D32" s="1">
        <f t="shared" si="0"/>
        <v>927155.53787</v>
      </c>
      <c r="E32" s="1">
        <f t="shared" si="2"/>
        <v>848955.12472015794</v>
      </c>
      <c r="F32" s="14">
        <f t="shared" si="3"/>
        <v>888912</v>
      </c>
      <c r="G32" s="11">
        <f t="shared" si="4"/>
        <v>1.969949947659555E-2</v>
      </c>
      <c r="H32" s="11">
        <f t="shared" si="5"/>
        <v>2.6888900184373066E-2</v>
      </c>
      <c r="I32" s="2"/>
      <c r="J32" s="2"/>
      <c r="K32" s="2"/>
      <c r="U32" s="27">
        <v>616138820.03999996</v>
      </c>
      <c r="Y32" s="27">
        <v>1465319124.25</v>
      </c>
      <c r="Z32" s="18">
        <f t="shared" si="1"/>
        <v>1465319.1242500001</v>
      </c>
    </row>
    <row r="33" spans="2:21" x14ac:dyDescent="0.3">
      <c r="B33" s="20">
        <v>28</v>
      </c>
      <c r="C33" s="21">
        <v>2018</v>
      </c>
      <c r="D33" s="1"/>
      <c r="E33" s="1">
        <f t="shared" si="2"/>
        <v>865065.09942869423</v>
      </c>
      <c r="F33" s="14">
        <f t="shared" si="3"/>
        <v>912188</v>
      </c>
      <c r="G33" s="11">
        <f t="shared" si="4"/>
        <v>1.8976238247983446E-2</v>
      </c>
      <c r="H33" s="11">
        <f t="shared" si="5"/>
        <v>2.6184819194700948E-2</v>
      </c>
      <c r="I33" s="2"/>
      <c r="J33" s="2"/>
      <c r="K33" s="2"/>
      <c r="U33" s="27">
        <v>927155537.87</v>
      </c>
    </row>
    <row r="34" spans="2:21" x14ac:dyDescent="0.3">
      <c r="B34" s="20">
        <v>29</v>
      </c>
      <c r="C34" s="21">
        <v>2019</v>
      </c>
      <c r="D34" s="2"/>
      <c r="E34" s="1">
        <f t="shared" si="2"/>
        <v>880899.43151124695</v>
      </c>
      <c r="F34" s="14">
        <f t="shared" si="3"/>
        <v>935464</v>
      </c>
      <c r="G34" s="11">
        <f t="shared" si="4"/>
        <v>1.8304208657833998E-2</v>
      </c>
      <c r="H34" s="11">
        <f t="shared" si="5"/>
        <v>2.5516669809293679E-2</v>
      </c>
      <c r="I34" s="2"/>
      <c r="J34" s="2"/>
      <c r="K34" s="2"/>
    </row>
    <row r="35" spans="2:21" x14ac:dyDescent="0.3">
      <c r="B35" s="20">
        <v>30</v>
      </c>
      <c r="C35" s="21">
        <v>2020</v>
      </c>
      <c r="D35" s="2"/>
      <c r="E35" s="1">
        <f t="shared" si="2"/>
        <v>896472.10653713415</v>
      </c>
      <c r="F35" s="14">
        <f t="shared" si="3"/>
        <v>958740</v>
      </c>
      <c r="G35" s="11">
        <f t="shared" si="4"/>
        <v>1.7678153111270856E-2</v>
      </c>
      <c r="H35" s="11">
        <f t="shared" si="5"/>
        <v>2.4881769902422857E-2</v>
      </c>
      <c r="I35" s="2"/>
      <c r="J35" s="2"/>
      <c r="K35" s="2"/>
    </row>
    <row r="36" spans="2:21" x14ac:dyDescent="0.3">
      <c r="B36" s="20">
        <v>31</v>
      </c>
      <c r="C36" s="21">
        <v>2021</v>
      </c>
      <c r="D36" s="2"/>
      <c r="E36" s="1">
        <f t="shared" si="2"/>
        <v>911795.96115859901</v>
      </c>
      <c r="F36" s="14">
        <f t="shared" si="3"/>
        <v>982016</v>
      </c>
      <c r="G36" s="11">
        <f t="shared" si="4"/>
        <v>1.7093509669427798E-2</v>
      </c>
      <c r="H36" s="11">
        <f t="shared" si="5"/>
        <v>2.4277697811711185E-2</v>
      </c>
      <c r="I36" s="2"/>
      <c r="J36" s="2"/>
      <c r="K36" s="2"/>
    </row>
    <row r="37" spans="2:21" x14ac:dyDescent="0.3">
      <c r="B37" s="20">
        <v>32</v>
      </c>
      <c r="C37" s="21">
        <v>2022</v>
      </c>
      <c r="D37" s="2"/>
      <c r="E37" s="1">
        <f t="shared" si="2"/>
        <v>926882.81128178898</v>
      </c>
      <c r="F37" s="14">
        <f t="shared" si="3"/>
        <v>1005292</v>
      </c>
      <c r="G37" s="11">
        <f t="shared" si="4"/>
        <v>1.6546300670184477E-2</v>
      </c>
      <c r="H37" s="11">
        <f t="shared" si="5"/>
        <v>2.3702261470281538E-2</v>
      </c>
      <c r="I37" s="2"/>
      <c r="J37" s="2"/>
      <c r="K37" s="2"/>
    </row>
    <row r="38" spans="2:21" x14ac:dyDescent="0.3">
      <c r="B38" s="20">
        <v>33</v>
      </c>
      <c r="C38" s="21">
        <v>2023</v>
      </c>
      <c r="D38" s="2"/>
      <c r="E38" s="1">
        <f t="shared" si="2"/>
        <v>941743.56240309332</v>
      </c>
      <c r="F38" s="14">
        <f t="shared" si="3"/>
        <v>1028568</v>
      </c>
      <c r="G38" s="11">
        <f t="shared" si="4"/>
        <v>1.6033042085172866E-2</v>
      </c>
      <c r="H38" s="11">
        <f t="shared" si="5"/>
        <v>2.3153471827090932E-2</v>
      </c>
      <c r="I38" s="2"/>
      <c r="J38" s="2"/>
      <c r="K38" s="2"/>
    </row>
    <row r="39" spans="2:21" x14ac:dyDescent="0.3">
      <c r="B39" s="20">
        <v>34</v>
      </c>
      <c r="C39" s="21">
        <v>2024</v>
      </c>
      <c r="D39" s="2"/>
      <c r="E39" s="1">
        <f t="shared" si="2"/>
        <v>956388.30505500291</v>
      </c>
      <c r="F39" s="14">
        <f t="shared" si="3"/>
        <v>1051844</v>
      </c>
      <c r="G39" s="11">
        <f t="shared" ref="G39:G63" si="6">+E39/E38-1</f>
        <v>1.5550669244332127E-2</v>
      </c>
      <c r="H39" s="11">
        <f t="shared" ref="H39:H63" si="7">+F39/F38-1</f>
        <v>2.2629519876177451E-2</v>
      </c>
      <c r="I39" s="2"/>
      <c r="J39" s="2"/>
      <c r="K39" s="2"/>
    </row>
    <row r="40" spans="2:21" x14ac:dyDescent="0.3">
      <c r="B40" s="20">
        <v>35</v>
      </c>
      <c r="C40" s="21">
        <v>2025</v>
      </c>
      <c r="D40" s="2"/>
      <c r="E40" s="1">
        <f t="shared" si="2"/>
        <v>970826.39774771954</v>
      </c>
      <c r="F40" s="14">
        <f t="shared" si="3"/>
        <v>1075120</v>
      </c>
      <c r="G40" s="11">
        <f t="shared" si="6"/>
        <v>1.5096475580476998E-2</v>
      </c>
      <c r="H40" s="11">
        <f t="shared" si="7"/>
        <v>2.2128756735789734E-2</v>
      </c>
    </row>
    <row r="41" spans="2:21" x14ac:dyDescent="0.3">
      <c r="B41" s="20">
        <v>36</v>
      </c>
      <c r="C41" s="21">
        <v>2026</v>
      </c>
      <c r="D41" s="2"/>
      <c r="E41" s="1">
        <f t="shared" si="2"/>
        <v>985066.5393534092</v>
      </c>
      <c r="F41" s="14">
        <f t="shared" si="3"/>
        <v>1098396</v>
      </c>
      <c r="G41" s="11">
        <f t="shared" si="6"/>
        <v>1.4668061806648591E-2</v>
      </c>
      <c r="H41" s="11">
        <f t="shared" si="7"/>
        <v>2.1649676315202093E-2</v>
      </c>
    </row>
    <row r="42" spans="2:21" x14ac:dyDescent="0.3">
      <c r="B42" s="20">
        <v>37</v>
      </c>
      <c r="C42" s="21">
        <v>2027</v>
      </c>
      <c r="D42" s="2"/>
      <c r="E42" s="1">
        <f t="shared" si="2"/>
        <v>999116.83253142622</v>
      </c>
      <c r="F42" s="14">
        <f t="shared" si="3"/>
        <v>1121672</v>
      </c>
      <c r="G42" s="11">
        <f t="shared" si="6"/>
        <v>1.426329351034461E-2</v>
      </c>
      <c r="H42" s="11">
        <f t="shared" si="7"/>
        <v>2.1190900185361183E-2</v>
      </c>
    </row>
    <row r="43" spans="2:21" x14ac:dyDescent="0.3">
      <c r="B43" s="20">
        <v>38</v>
      </c>
      <c r="C43" s="21">
        <v>2028</v>
      </c>
      <c r="D43" s="2"/>
      <c r="E43" s="1">
        <f t="shared" si="2"/>
        <v>1012984.8395144088</v>
      </c>
      <c r="F43" s="14">
        <f t="shared" si="3"/>
        <v>1144948</v>
      </c>
      <c r="G43" s="11">
        <f t="shared" si="6"/>
        <v>1.388026558199984E-2</v>
      </c>
      <c r="H43" s="11">
        <f t="shared" si="7"/>
        <v>2.075116433324542E-2</v>
      </c>
    </row>
    <row r="44" spans="2:21" x14ac:dyDescent="0.3">
      <c r="B44" s="20">
        <v>39</v>
      </c>
      <c r="C44" s="21">
        <v>2029</v>
      </c>
      <c r="D44" s="2"/>
      <c r="E44" s="1">
        <f t="shared" si="2"/>
        <v>1026677.6313512046</v>
      </c>
      <c r="F44" s="14">
        <f t="shared" si="3"/>
        <v>1168224</v>
      </c>
      <c r="G44" s="11">
        <f t="shared" si="6"/>
        <v>1.3517272226265087E-2</v>
      </c>
      <c r="H44" s="11">
        <f t="shared" si="7"/>
        <v>2.0329307531870455E-2</v>
      </c>
    </row>
    <row r="45" spans="2:21" x14ac:dyDescent="0.3">
      <c r="B45" s="20">
        <v>40</v>
      </c>
      <c r="C45" s="21">
        <v>2030</v>
      </c>
      <c r="D45" s="2"/>
      <c r="E45" s="1">
        <f t="shared" si="2"/>
        <v>1040201.8315214104</v>
      </c>
      <c r="F45" s="14">
        <f t="shared" si="3"/>
        <v>1191500</v>
      </c>
      <c r="G45" s="11">
        <f t="shared" si="6"/>
        <v>1.3172781559881219E-2</v>
      </c>
      <c r="H45" s="11">
        <f t="shared" si="7"/>
        <v>1.9924261100610741E-2</v>
      </c>
    </row>
    <row r="46" spans="2:21" x14ac:dyDescent="0.3">
      <c r="B46" s="20">
        <v>41</v>
      </c>
      <c r="C46" s="21">
        <v>2031</v>
      </c>
      <c r="D46" s="2"/>
      <c r="E46" s="1">
        <f t="shared" si="2"/>
        <v>1053563.6546888379</v>
      </c>
      <c r="F46" s="14">
        <f t="shared" si="3"/>
        <v>1214776</v>
      </c>
      <c r="G46" s="11">
        <f t="shared" si="6"/>
        <v>1.2845413998054944E-2</v>
      </c>
      <c r="H46" s="11">
        <f t="shared" si="7"/>
        <v>1.9535039865715476E-2</v>
      </c>
    </row>
    <row r="47" spans="2:21" x14ac:dyDescent="0.3">
      <c r="B47" s="20">
        <v>42</v>
      </c>
      <c r="C47" s="21">
        <v>2032</v>
      </c>
      <c r="D47" s="2"/>
      <c r="E47" s="1">
        <f t="shared" si="2"/>
        <v>1066768.941240526</v>
      </c>
      <c r="F47" s="14">
        <f t="shared" si="3"/>
        <v>1238052</v>
      </c>
      <c r="G47" s="11">
        <f t="shared" si="6"/>
        <v>1.2533923786112622E-2</v>
      </c>
      <c r="H47" s="11">
        <f t="shared" si="7"/>
        <v>1.9160734160042603E-2</v>
      </c>
    </row>
    <row r="48" spans="2:21" x14ac:dyDescent="0.3">
      <c r="B48" s="20">
        <v>43</v>
      </c>
      <c r="C48" s="21">
        <v>2033</v>
      </c>
      <c r="D48" s="2"/>
      <c r="E48" s="1">
        <f t="shared" si="2"/>
        <v>1079823.1881586136</v>
      </c>
      <c r="F48" s="14">
        <f t="shared" si="3"/>
        <v>1261328</v>
      </c>
      <c r="G48" s="11">
        <f t="shared" si="6"/>
        <v>1.2237183155058062E-2</v>
      </c>
      <c r="H48" s="11">
        <f t="shared" si="7"/>
        <v>1.8800502725248913E-2</v>
      </c>
    </row>
    <row r="49" spans="2:8" x14ac:dyDescent="0.3">
      <c r="B49" s="20">
        <v>44</v>
      </c>
      <c r="C49" s="21">
        <v>2034</v>
      </c>
      <c r="D49" s="2"/>
      <c r="E49" s="1">
        <f t="shared" si="2"/>
        <v>1092731.5766902978</v>
      </c>
      <c r="F49" s="14">
        <f t="shared" si="3"/>
        <v>1284604</v>
      </c>
      <c r="G49" s="11">
        <f t="shared" si="6"/>
        <v>1.195416867616661E-2</v>
      </c>
      <c r="H49" s="11">
        <f t="shared" si="7"/>
        <v>1.8453566399857957E-2</v>
      </c>
    </row>
    <row r="50" spans="2:8" x14ac:dyDescent="0.3">
      <c r="B50" s="20">
        <v>45</v>
      </c>
      <c r="C50" s="21">
        <v>2035</v>
      </c>
      <c r="D50" s="2"/>
      <c r="E50" s="1">
        <f t="shared" si="2"/>
        <v>1105498.997212881</v>
      </c>
      <c r="F50" s="14">
        <f t="shared" si="3"/>
        <v>1307880</v>
      </c>
      <c r="G50" s="11">
        <f t="shared" si="6"/>
        <v>1.1683949466577692E-2</v>
      </c>
      <c r="H50" s="11">
        <f t="shared" si="7"/>
        <v>1.811920249353105E-2</v>
      </c>
    </row>
    <row r="51" spans="2:8" x14ac:dyDescent="0.3">
      <c r="B51" s="20">
        <v>46</v>
      </c>
      <c r="C51" s="21">
        <v>2036</v>
      </c>
      <c r="D51" s="2"/>
      <c r="E51" s="1">
        <f t="shared" si="2"/>
        <v>1118130.0716339981</v>
      </c>
      <c r="F51" s="14">
        <f t="shared" si="3"/>
        <v>1331156</v>
      </c>
      <c r="G51" s="11">
        <f t="shared" si="6"/>
        <v>1.1425676959419873E-2</v>
      </c>
      <c r="H51" s="11">
        <f t="shared" si="7"/>
        <v>1.7796739762057756E-2</v>
      </c>
    </row>
    <row r="52" spans="2:8" x14ac:dyDescent="0.3">
      <c r="B52" s="20">
        <v>47</v>
      </c>
      <c r="C52" s="21">
        <v>2037</v>
      </c>
      <c r="D52" s="2"/>
      <c r="E52" s="1">
        <f t="shared" si="2"/>
        <v>1130629.1736194105</v>
      </c>
      <c r="F52" s="14">
        <f t="shared" si="3"/>
        <v>1354432</v>
      </c>
      <c r="G52" s="11">
        <f t="shared" si="6"/>
        <v>1.1178576001579676E-2</v>
      </c>
      <c r="H52" s="11">
        <f t="shared" si="7"/>
        <v>1.7485553909534213E-2</v>
      </c>
    </row>
    <row r="53" spans="2:8" x14ac:dyDescent="0.3">
      <c r="B53" s="20">
        <v>48</v>
      </c>
      <c r="C53" s="21">
        <v>2038</v>
      </c>
      <c r="D53" s="2"/>
      <c r="E53" s="1">
        <f t="shared" si="2"/>
        <v>1143000.446900608</v>
      </c>
      <c r="F53" s="14">
        <f t="shared" si="3"/>
        <v>1377708</v>
      </c>
      <c r="G53" s="11">
        <f t="shared" si="6"/>
        <v>1.0941937082336262E-2</v>
      </c>
      <c r="H53" s="11">
        <f t="shared" si="7"/>
        <v>1.7185063554316482E-2</v>
      </c>
    </row>
    <row r="54" spans="2:8" x14ac:dyDescent="0.3">
      <c r="B54" s="20">
        <v>49</v>
      </c>
      <c r="C54" s="21">
        <v>2039</v>
      </c>
      <c r="D54" s="2"/>
      <c r="E54" s="1">
        <f t="shared" si="2"/>
        <v>1155247.8218805457</v>
      </c>
      <c r="F54" s="14">
        <f t="shared" si="3"/>
        <v>1400984</v>
      </c>
      <c r="G54" s="11">
        <f t="shared" si="6"/>
        <v>1.0715109528738997E-2</v>
      </c>
      <c r="H54" s="11">
        <f t="shared" si="7"/>
        <v>1.6894726603895682E-2</v>
      </c>
    </row>
    <row r="55" spans="2:8" x14ac:dyDescent="0.3">
      <c r="B55" s="20">
        <v>50</v>
      </c>
      <c r="C55" s="21">
        <v>2040</v>
      </c>
      <c r="D55" s="2"/>
      <c r="E55" s="1">
        <f t="shared" si="2"/>
        <v>1167375.0307270971</v>
      </c>
      <c r="F55" s="14">
        <f t="shared" si="3"/>
        <v>1424260</v>
      </c>
      <c r="G55" s="11">
        <f t="shared" si="6"/>
        <v>1.0497495530275458E-2</v>
      </c>
      <c r="H55" s="11">
        <f t="shared" si="7"/>
        <v>1.6614036991143388E-2</v>
      </c>
    </row>
    <row r="56" spans="2:8" x14ac:dyDescent="0.3">
      <c r="B56" s="20">
        <v>51</v>
      </c>
      <c r="C56" s="21">
        <v>2041</v>
      </c>
      <c r="D56" s="2"/>
      <c r="E56" s="1">
        <f t="shared" si="2"/>
        <v>1179385.6211193078</v>
      </c>
      <c r="F56" s="14">
        <f t="shared" si="3"/>
        <v>1447536</v>
      </c>
      <c r="G56" s="11">
        <f t="shared" si="6"/>
        <v>1.0288544877244732E-2</v>
      </c>
      <c r="H56" s="11">
        <f t="shared" si="7"/>
        <v>1.6342521730582815E-2</v>
      </c>
    </row>
    <row r="57" spans="2:8" x14ac:dyDescent="0.3">
      <c r="B57" s="20">
        <v>52</v>
      </c>
      <c r="C57" s="21">
        <v>2042</v>
      </c>
      <c r="D57" s="2"/>
      <c r="E57" s="1">
        <f t="shared" si="2"/>
        <v>1191282.9687906737</v>
      </c>
      <c r="F57" s="14">
        <f t="shared" si="3"/>
        <v>1470812</v>
      </c>
      <c r="G57" s="11">
        <f t="shared" si="6"/>
        <v>1.0087750315350252E-2</v>
      </c>
      <c r="H57" s="11">
        <f t="shared" si="7"/>
        <v>1.6079738258668597E-2</v>
      </c>
    </row>
    <row r="58" spans="2:8" x14ac:dyDescent="0.3">
      <c r="B58" s="20">
        <v>53</v>
      </c>
      <c r="C58" s="21">
        <v>2043</v>
      </c>
      <c r="D58" s="2"/>
      <c r="E58" s="1">
        <f t="shared" si="2"/>
        <v>1203070.2889957242</v>
      </c>
      <c r="F58" s="14">
        <f t="shared" si="3"/>
        <v>1494088</v>
      </c>
      <c r="G58" s="11">
        <f t="shared" si="6"/>
        <v>9.8946434338906819E-3</v>
      </c>
      <c r="H58" s="11">
        <f t="shared" si="7"/>
        <v>1.5825272026608328E-2</v>
      </c>
    </row>
    <row r="59" spans="2:8" x14ac:dyDescent="0.3">
      <c r="B59" s="20">
        <v>54</v>
      </c>
      <c r="C59" s="21">
        <v>2044</v>
      </c>
      <c r="D59" s="2"/>
      <c r="E59" s="1">
        <f t="shared" si="2"/>
        <v>1214750.6470108428</v>
      </c>
      <c r="F59" s="14">
        <f t="shared" si="3"/>
        <v>1517364</v>
      </c>
      <c r="G59" s="11">
        <f t="shared" si="6"/>
        <v>9.7087910174133984E-3</v>
      </c>
      <c r="H59" s="11">
        <f t="shared" si="7"/>
        <v>1.5578734318192788E-2</v>
      </c>
    </row>
    <row r="60" spans="2:8" x14ac:dyDescent="0.3">
      <c r="B60" s="20">
        <v>55</v>
      </c>
      <c r="C60" s="21">
        <v>2045</v>
      </c>
      <c r="D60" s="2"/>
      <c r="E60" s="1">
        <f t="shared" si="2"/>
        <v>1226326.9677669758</v>
      </c>
      <c r="F60" s="14">
        <f t="shared" si="3"/>
        <v>1540640</v>
      </c>
      <c r="G60" s="11">
        <f t="shared" si="6"/>
        <v>9.5297918009913385E-3</v>
      </c>
      <c r="H60" s="11">
        <f t="shared" si="7"/>
        <v>1.5339760268465508E-2</v>
      </c>
    </row>
    <row r="61" spans="2:8" x14ac:dyDescent="0.3">
      <c r="B61" s="20">
        <v>56</v>
      </c>
      <c r="C61" s="21">
        <v>2046</v>
      </c>
      <c r="D61" s="2"/>
      <c r="E61" s="1">
        <f t="shared" si="2"/>
        <v>1237802.0447004132</v>
      </c>
      <c r="F61" s="14">
        <f t="shared" si="3"/>
        <v>1563916</v>
      </c>
      <c r="G61" s="11">
        <f t="shared" si="6"/>
        <v>9.3572735779696714E-3</v>
      </c>
      <c r="H61" s="11">
        <f t="shared" si="7"/>
        <v>1.5108007062000217E-2</v>
      </c>
    </row>
    <row r="62" spans="2:8" x14ac:dyDescent="0.3">
      <c r="B62" s="20">
        <v>57</v>
      </c>
      <c r="C62" s="21">
        <v>2047</v>
      </c>
      <c r="D62" s="2"/>
      <c r="E62" s="1">
        <f t="shared" si="2"/>
        <v>1249178.5478979016</v>
      </c>
      <c r="F62" s="14">
        <f t="shared" si="3"/>
        <v>1587192</v>
      </c>
      <c r="G62" s="11">
        <f t="shared" si="6"/>
        <v>9.19089061631162E-3</v>
      </c>
      <c r="H62" s="11">
        <f t="shared" si="7"/>
        <v>1.4883152292066937E-2</v>
      </c>
    </row>
    <row r="63" spans="2:8" x14ac:dyDescent="0.3">
      <c r="B63" s="20">
        <v>58</v>
      </c>
      <c r="C63" s="21">
        <v>2048</v>
      </c>
      <c r="D63" s="2"/>
      <c r="E63" s="1">
        <f t="shared" si="2"/>
        <v>1260459.0316037023</v>
      </c>
      <c r="F63" s="14">
        <f t="shared" si="3"/>
        <v>1610468</v>
      </c>
      <c r="G63" s="11">
        <f t="shared" si="6"/>
        <v>9.0303213458022835E-3</v>
      </c>
      <c r="H63" s="11">
        <f t="shared" si="7"/>
        <v>1.4664892464175683E-2</v>
      </c>
    </row>
    <row r="66" spans="1:26" x14ac:dyDescent="0.3">
      <c r="A66" s="50" t="s">
        <v>60</v>
      </c>
      <c r="B66" s="50"/>
      <c r="C66" s="50"/>
    </row>
    <row r="68" spans="1:26" s="19" customFormat="1" x14ac:dyDescent="0.3">
      <c r="B68" s="19" t="s">
        <v>31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s="19" customFormat="1" x14ac:dyDescent="0.3">
      <c r="B69" s="19" t="s">
        <v>32</v>
      </c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s="19" customFormat="1" x14ac:dyDescent="0.3">
      <c r="B70" s="19" t="s">
        <v>33</v>
      </c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s="19" customFormat="1" x14ac:dyDescent="0.3">
      <c r="B71" s="19" t="s">
        <v>34</v>
      </c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s="19" customFormat="1" x14ac:dyDescent="0.3">
      <c r="B72" s="19" t="s">
        <v>35</v>
      </c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s="19" customFormat="1" x14ac:dyDescent="0.3">
      <c r="B73" s="19" t="s">
        <v>36</v>
      </c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s="19" customFormat="1" x14ac:dyDescent="0.3">
      <c r="B74" s="19" t="s">
        <v>37</v>
      </c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s="19" customFormat="1" x14ac:dyDescent="0.3">
      <c r="B75" s="19" t="s">
        <v>38</v>
      </c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s="19" customFormat="1" x14ac:dyDescent="0.3">
      <c r="B76" s="19" t="s">
        <v>39</v>
      </c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s="19" customFormat="1" x14ac:dyDescent="0.3">
      <c r="B77" s="19" t="s">
        <v>40</v>
      </c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s="19" customFormat="1" x14ac:dyDescent="0.3">
      <c r="B78" s="19" t="s">
        <v>41</v>
      </c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s="19" customFormat="1" x14ac:dyDescent="0.3">
      <c r="B79" s="19" t="s">
        <v>42</v>
      </c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x14ac:dyDescent="0.3">
      <c r="B80" s="19" t="s">
        <v>43</v>
      </c>
    </row>
  </sheetData>
  <mergeCells count="5">
    <mergeCell ref="B2:H2"/>
    <mergeCell ref="B4:D4"/>
    <mergeCell ref="G6:H6"/>
    <mergeCell ref="I31:J31"/>
    <mergeCell ref="A66:C6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3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Z85"/>
  <sheetViews>
    <sheetView zoomScale="50" zoomScaleNormal="50" workbookViewId="0"/>
  </sheetViews>
  <sheetFormatPr baseColWidth="10" defaultColWidth="18.109375" defaultRowHeight="14.4" x14ac:dyDescent="0.3"/>
  <cols>
    <col min="1" max="1" width="18.109375" style="18"/>
    <col min="2" max="3" width="18.109375" style="19"/>
    <col min="4" max="4" width="19.6640625" style="18" customWidth="1"/>
    <col min="5" max="16384" width="18.109375" style="18"/>
  </cols>
  <sheetData>
    <row r="2" spans="2:26" x14ac:dyDescent="0.3">
      <c r="B2" s="45" t="s">
        <v>51</v>
      </c>
      <c r="C2" s="46"/>
      <c r="D2" s="46"/>
      <c r="E2" s="46"/>
      <c r="F2" s="46"/>
      <c r="G2" s="46"/>
      <c r="H2" s="46"/>
    </row>
    <row r="4" spans="2:26" ht="15.6" x14ac:dyDescent="0.3">
      <c r="B4" s="43" t="s">
        <v>50</v>
      </c>
      <c r="C4" s="43"/>
      <c r="D4" s="44"/>
    </row>
    <row r="5" spans="2:26" ht="66.75" customHeight="1" x14ac:dyDescent="0.3">
      <c r="B5" s="28" t="s">
        <v>1</v>
      </c>
      <c r="C5" s="29" t="s">
        <v>0</v>
      </c>
      <c r="D5" s="29" t="s">
        <v>56</v>
      </c>
      <c r="E5" s="29" t="s">
        <v>57</v>
      </c>
      <c r="F5" s="29" t="s">
        <v>58</v>
      </c>
      <c r="G5" s="29" t="s">
        <v>13</v>
      </c>
      <c r="H5" s="29" t="s">
        <v>18</v>
      </c>
    </row>
    <row r="6" spans="2:26" x14ac:dyDescent="0.3">
      <c r="B6" s="20">
        <v>1</v>
      </c>
      <c r="C6" s="21">
        <v>1991</v>
      </c>
      <c r="D6" s="1">
        <v>126884.488</v>
      </c>
      <c r="E6" s="1">
        <f>89512*(B6)^0.908</f>
        <v>89512</v>
      </c>
      <c r="F6" s="14">
        <f>69546*B6+32113</f>
        <v>101659</v>
      </c>
      <c r="G6" s="47" t="s">
        <v>54</v>
      </c>
      <c r="H6" s="48"/>
      <c r="X6" s="18">
        <v>1991</v>
      </c>
      <c r="Y6" s="26">
        <v>126884488</v>
      </c>
      <c r="Z6" s="18">
        <f t="shared" ref="Z6:Z32" si="0">Y6/1000</f>
        <v>126884.488</v>
      </c>
    </row>
    <row r="7" spans="2:26" x14ac:dyDescent="0.3">
      <c r="B7" s="20">
        <v>2</v>
      </c>
      <c r="C7" s="21">
        <v>1992</v>
      </c>
      <c r="D7" s="1">
        <v>156471.19200000001</v>
      </c>
      <c r="E7" s="1">
        <f t="shared" ref="E7:E63" si="1">89512*(B7)^0.908</f>
        <v>167964.11148233613</v>
      </c>
      <c r="F7" s="14">
        <f t="shared" ref="F7:F63" si="2">69546*B7+32113</f>
        <v>171205</v>
      </c>
      <c r="G7" s="11">
        <f t="shared" ref="G7:G38" si="3">+E7/E6-1</f>
        <v>0.87644239300134208</v>
      </c>
      <c r="H7" s="11">
        <f t="shared" ref="H7:H38" si="4">+F7/F6-1</f>
        <v>0.68411060506202115</v>
      </c>
      <c r="X7" s="18">
        <v>1992</v>
      </c>
      <c r="Y7" s="26">
        <v>156471192</v>
      </c>
      <c r="Z7" s="18">
        <f t="shared" si="0"/>
        <v>156471.19200000001</v>
      </c>
    </row>
    <row r="8" spans="2:26" x14ac:dyDescent="0.3">
      <c r="B8" s="20">
        <v>3</v>
      </c>
      <c r="C8" s="21">
        <v>1993</v>
      </c>
      <c r="D8" s="1">
        <v>216359.345</v>
      </c>
      <c r="E8" s="1">
        <f t="shared" si="1"/>
        <v>242721.00413856213</v>
      </c>
      <c r="F8" s="14">
        <f t="shared" si="2"/>
        <v>240751</v>
      </c>
      <c r="G8" s="11">
        <f t="shared" si="3"/>
        <v>0.44507658211312462</v>
      </c>
      <c r="H8" s="11">
        <f t="shared" si="4"/>
        <v>0.40621477176484322</v>
      </c>
      <c r="X8" s="18">
        <v>1993</v>
      </c>
      <c r="Y8" s="26">
        <v>216359345</v>
      </c>
      <c r="Z8" s="18">
        <f t="shared" si="0"/>
        <v>216359.345</v>
      </c>
    </row>
    <row r="9" spans="2:26" x14ac:dyDescent="0.3">
      <c r="B9" s="20">
        <v>4</v>
      </c>
      <c r="C9" s="21">
        <v>1994</v>
      </c>
      <c r="D9" s="1">
        <v>324926.82299999997</v>
      </c>
      <c r="E9" s="1">
        <f t="shared" si="1"/>
        <v>315174.97928825906</v>
      </c>
      <c r="F9" s="14">
        <f t="shared" si="2"/>
        <v>310297</v>
      </c>
      <c r="G9" s="11">
        <f t="shared" si="3"/>
        <v>0.2985072322308584</v>
      </c>
      <c r="H9" s="11">
        <f t="shared" si="4"/>
        <v>0.2888710742634506</v>
      </c>
      <c r="X9" s="18">
        <v>1994</v>
      </c>
      <c r="Y9" s="26">
        <v>324926823</v>
      </c>
      <c r="Z9" s="18">
        <f t="shared" si="0"/>
        <v>324926.82299999997</v>
      </c>
    </row>
    <row r="10" spans="2:26" x14ac:dyDescent="0.3">
      <c r="B10" s="20">
        <v>5</v>
      </c>
      <c r="C10" s="21">
        <v>1995</v>
      </c>
      <c r="D10" s="1">
        <v>427779.88299999997</v>
      </c>
      <c r="E10" s="1">
        <f t="shared" si="1"/>
        <v>385963.31226249126</v>
      </c>
      <c r="F10" s="14">
        <f t="shared" si="2"/>
        <v>379843</v>
      </c>
      <c r="G10" s="11">
        <f t="shared" si="3"/>
        <v>0.22460010351738369</v>
      </c>
      <c r="H10" s="11">
        <f t="shared" si="4"/>
        <v>0.22412720715959233</v>
      </c>
      <c r="X10" s="18">
        <v>1995</v>
      </c>
      <c r="Y10" s="26">
        <v>427779883</v>
      </c>
      <c r="Z10" s="18">
        <f t="shared" si="0"/>
        <v>427779.88299999997</v>
      </c>
    </row>
    <row r="11" spans="2:26" x14ac:dyDescent="0.3">
      <c r="B11" s="20">
        <v>6</v>
      </c>
      <c r="C11" s="21">
        <v>1996</v>
      </c>
      <c r="D11" s="1">
        <v>424607.20600000001</v>
      </c>
      <c r="E11" s="1">
        <f t="shared" si="1"/>
        <v>455451.98183745221</v>
      </c>
      <c r="F11" s="14">
        <f t="shared" si="2"/>
        <v>449389</v>
      </c>
      <c r="G11" s="11">
        <f t="shared" si="3"/>
        <v>0.18003957207130128</v>
      </c>
      <c r="H11" s="11">
        <f t="shared" si="4"/>
        <v>0.18309143514557324</v>
      </c>
      <c r="X11" s="18">
        <v>1996</v>
      </c>
      <c r="Y11" s="26">
        <v>424607206</v>
      </c>
      <c r="Z11" s="18">
        <f t="shared" si="0"/>
        <v>424607.20600000001</v>
      </c>
    </row>
    <row r="12" spans="2:26" x14ac:dyDescent="0.3">
      <c r="B12" s="20">
        <v>7</v>
      </c>
      <c r="C12" s="21">
        <v>1997</v>
      </c>
      <c r="D12" s="1">
        <v>541299.32999999996</v>
      </c>
      <c r="E12" s="1">
        <f t="shared" si="1"/>
        <v>523878.14514665311</v>
      </c>
      <c r="F12" s="14">
        <f t="shared" si="2"/>
        <v>518935</v>
      </c>
      <c r="G12" s="11">
        <f t="shared" si="3"/>
        <v>0.15023793075429359</v>
      </c>
      <c r="H12" s="11">
        <f t="shared" si="4"/>
        <v>0.15475679199980408</v>
      </c>
      <c r="X12" s="18">
        <v>1997</v>
      </c>
      <c r="Y12" s="26">
        <v>541299330</v>
      </c>
      <c r="Z12" s="18">
        <f t="shared" si="0"/>
        <v>541299.32999999996</v>
      </c>
    </row>
    <row r="13" spans="2:26" x14ac:dyDescent="0.3">
      <c r="B13" s="20">
        <v>8</v>
      </c>
      <c r="C13" s="21">
        <v>1998</v>
      </c>
      <c r="D13" s="1">
        <v>581531.62399999995</v>
      </c>
      <c r="E13" s="1">
        <f t="shared" si="1"/>
        <v>591407.69234980922</v>
      </c>
      <c r="F13" s="14">
        <f t="shared" si="2"/>
        <v>588481</v>
      </c>
      <c r="G13" s="11">
        <f t="shared" si="3"/>
        <v>0.12890315778348049</v>
      </c>
      <c r="H13" s="11">
        <f t="shared" si="4"/>
        <v>0.13401678437569253</v>
      </c>
      <c r="X13" s="18">
        <v>1998</v>
      </c>
      <c r="Y13" s="26">
        <v>581531624</v>
      </c>
      <c r="Z13" s="18">
        <f t="shared" si="0"/>
        <v>581531.62399999995</v>
      </c>
    </row>
    <row r="14" spans="2:26" x14ac:dyDescent="0.3">
      <c r="B14" s="20">
        <v>9</v>
      </c>
      <c r="C14" s="21">
        <v>1999</v>
      </c>
      <c r="D14" s="1">
        <v>330216.71100000001</v>
      </c>
      <c r="E14" s="1">
        <f t="shared" si="1"/>
        <v>658162.99323031434</v>
      </c>
      <c r="F14" s="14">
        <f t="shared" si="2"/>
        <v>658027</v>
      </c>
      <c r="G14" s="11">
        <f t="shared" si="3"/>
        <v>0.11287526649386281</v>
      </c>
      <c r="H14" s="11">
        <f t="shared" si="4"/>
        <v>0.11817883669991036</v>
      </c>
      <c r="X14" s="18">
        <v>1999</v>
      </c>
      <c r="Y14" s="26">
        <v>330216711</v>
      </c>
      <c r="Z14" s="18">
        <f t="shared" si="0"/>
        <v>330216.71100000001</v>
      </c>
    </row>
    <row r="15" spans="2:26" x14ac:dyDescent="0.3">
      <c r="B15" s="20">
        <v>10</v>
      </c>
      <c r="C15" s="21">
        <v>2000</v>
      </c>
      <c r="D15" s="1">
        <v>466797.57299999997</v>
      </c>
      <c r="E15" s="1">
        <f t="shared" si="1"/>
        <v>724237.92127255362</v>
      </c>
      <c r="F15" s="14">
        <f t="shared" si="2"/>
        <v>727573</v>
      </c>
      <c r="G15" s="11">
        <f t="shared" si="3"/>
        <v>0.10039295542573501</v>
      </c>
      <c r="H15" s="11">
        <f t="shared" si="4"/>
        <v>0.1056886723493109</v>
      </c>
      <c r="I15" s="2"/>
      <c r="J15" s="2"/>
      <c r="X15" s="18">
        <v>2000</v>
      </c>
      <c r="Y15" s="26">
        <v>466797573</v>
      </c>
      <c r="Z15" s="18">
        <f t="shared" si="0"/>
        <v>466797.57299999997</v>
      </c>
    </row>
    <row r="16" spans="2:26" x14ac:dyDescent="0.3">
      <c r="B16" s="20">
        <v>11</v>
      </c>
      <c r="C16" s="21">
        <v>2001</v>
      </c>
      <c r="D16" s="1">
        <v>709848.11899999995</v>
      </c>
      <c r="E16" s="1">
        <f t="shared" si="1"/>
        <v>789706.69329087052</v>
      </c>
      <c r="F16" s="14">
        <f t="shared" si="2"/>
        <v>797119</v>
      </c>
      <c r="G16" s="11">
        <f t="shared" si="3"/>
        <v>9.0396774451249717E-2</v>
      </c>
      <c r="H16" s="11">
        <f t="shared" si="4"/>
        <v>9.5586284812658073E-2</v>
      </c>
      <c r="I16" s="2"/>
      <c r="J16" s="2"/>
      <c r="X16" s="18">
        <v>2001</v>
      </c>
      <c r="Y16" s="26">
        <v>709848119</v>
      </c>
      <c r="Z16" s="18">
        <f t="shared" si="0"/>
        <v>709848.11899999995</v>
      </c>
    </row>
    <row r="17" spans="2:26" x14ac:dyDescent="0.3">
      <c r="B17" s="20">
        <v>12</v>
      </c>
      <c r="C17" s="21">
        <v>2002</v>
      </c>
      <c r="D17" s="1">
        <v>825002.86</v>
      </c>
      <c r="E17" s="1">
        <f t="shared" si="1"/>
        <v>854629.40669627278</v>
      </c>
      <c r="F17" s="14">
        <f t="shared" si="2"/>
        <v>866665</v>
      </c>
      <c r="G17" s="11">
        <f t="shared" si="3"/>
        <v>8.2211172777143293E-2</v>
      </c>
      <c r="H17" s="11">
        <f t="shared" si="4"/>
        <v>8.7246697168176901E-2</v>
      </c>
      <c r="I17" s="22"/>
      <c r="J17" s="2"/>
      <c r="X17" s="18">
        <v>2002</v>
      </c>
      <c r="Y17" s="26">
        <v>825002860</v>
      </c>
      <c r="Z17" s="18">
        <f t="shared" si="0"/>
        <v>825002.86</v>
      </c>
    </row>
    <row r="18" spans="2:26" x14ac:dyDescent="0.3">
      <c r="B18" s="20">
        <v>13</v>
      </c>
      <c r="C18" s="21">
        <v>2003</v>
      </c>
      <c r="D18" s="1">
        <v>779775.47699999996</v>
      </c>
      <c r="E18" s="1">
        <f t="shared" si="1"/>
        <v>919055.68272495468</v>
      </c>
      <c r="F18" s="14">
        <f t="shared" si="2"/>
        <v>936211</v>
      </c>
      <c r="G18" s="11">
        <f t="shared" si="3"/>
        <v>7.5385044703450532E-2</v>
      </c>
      <c r="H18" s="11">
        <f t="shared" si="4"/>
        <v>8.0245538933728655E-2</v>
      </c>
      <c r="I18" s="22"/>
      <c r="J18" s="2"/>
      <c r="X18" s="18">
        <v>2003</v>
      </c>
      <c r="Y18" s="26">
        <v>779775477</v>
      </c>
      <c r="Z18" s="18">
        <f t="shared" si="0"/>
        <v>779775.47699999996</v>
      </c>
    </row>
    <row r="19" spans="2:26" x14ac:dyDescent="0.3">
      <c r="B19" s="20">
        <v>14</v>
      </c>
      <c r="C19" s="21">
        <v>2004</v>
      </c>
      <c r="D19" s="1">
        <v>1015480.04122</v>
      </c>
      <c r="E19" s="1">
        <f t="shared" si="1"/>
        <v>983027.16032009001</v>
      </c>
      <c r="F19" s="14">
        <f t="shared" si="2"/>
        <v>1005757</v>
      </c>
      <c r="G19" s="11">
        <f t="shared" si="3"/>
        <v>6.9605660241894185E-2</v>
      </c>
      <c r="H19" s="11">
        <f t="shared" si="4"/>
        <v>7.4284536285089686E-2</v>
      </c>
      <c r="I19" s="22"/>
      <c r="J19" s="2"/>
      <c r="K19" s="2"/>
      <c r="X19" s="18">
        <v>2004</v>
      </c>
      <c r="Y19" s="26">
        <v>1015480041.22</v>
      </c>
      <c r="Z19" s="18">
        <f t="shared" si="0"/>
        <v>1015480.04122</v>
      </c>
    </row>
    <row r="20" spans="2:26" x14ac:dyDescent="0.3">
      <c r="B20" s="20">
        <v>15</v>
      </c>
      <c r="C20" s="21">
        <v>2005</v>
      </c>
      <c r="D20" s="1">
        <v>1325248.1441600001</v>
      </c>
      <c r="E20" s="1">
        <f t="shared" si="1"/>
        <v>1046579.2599092561</v>
      </c>
      <c r="F20" s="14">
        <f t="shared" si="2"/>
        <v>1075303</v>
      </c>
      <c r="G20" s="11">
        <f t="shared" si="3"/>
        <v>6.4649383205722E-2</v>
      </c>
      <c r="H20" s="11">
        <f t="shared" si="4"/>
        <v>6.9147915450749942E-2</v>
      </c>
      <c r="I20" s="22"/>
      <c r="J20" s="15"/>
      <c r="K20" s="2"/>
      <c r="X20" s="18">
        <v>2005</v>
      </c>
      <c r="Y20" s="26">
        <v>1325248144.1600001</v>
      </c>
      <c r="Z20" s="18">
        <f t="shared" si="0"/>
        <v>1325248.1441600001</v>
      </c>
    </row>
    <row r="21" spans="2:26" x14ac:dyDescent="0.3">
      <c r="B21" s="20">
        <v>16</v>
      </c>
      <c r="C21" s="21">
        <v>2006</v>
      </c>
      <c r="D21" s="1">
        <v>1250768.1234000002</v>
      </c>
      <c r="E21" s="1">
        <f t="shared" si="1"/>
        <v>1109742.4654722775</v>
      </c>
      <c r="F21" s="14">
        <f t="shared" si="2"/>
        <v>1144849</v>
      </c>
      <c r="G21" s="11">
        <f t="shared" si="3"/>
        <v>6.0352051662573514E-2</v>
      </c>
      <c r="H21" s="11">
        <f t="shared" si="4"/>
        <v>6.4675723958735443E-2</v>
      </c>
      <c r="I21" s="22"/>
      <c r="J21" s="8"/>
      <c r="K21" s="2"/>
      <c r="X21" s="18">
        <v>2006</v>
      </c>
      <c r="Y21" s="26">
        <v>1250768123.4000001</v>
      </c>
      <c r="Z21" s="18">
        <f t="shared" si="0"/>
        <v>1250768.1234000002</v>
      </c>
    </row>
    <row r="22" spans="2:26" x14ac:dyDescent="0.3">
      <c r="B22" s="20">
        <v>17</v>
      </c>
      <c r="C22" s="21">
        <v>2007</v>
      </c>
      <c r="D22" s="1">
        <v>1279534.8388</v>
      </c>
      <c r="E22" s="1">
        <f t="shared" si="1"/>
        <v>1172543.2784631769</v>
      </c>
      <c r="F22" s="14">
        <f t="shared" si="2"/>
        <v>1214395</v>
      </c>
      <c r="G22" s="11">
        <f t="shared" si="3"/>
        <v>5.6590438723251868E-2</v>
      </c>
      <c r="H22" s="11">
        <f t="shared" si="4"/>
        <v>6.07468757888594E-2</v>
      </c>
      <c r="I22" s="22"/>
      <c r="J22" s="6"/>
      <c r="K22" s="2"/>
      <c r="X22" s="18">
        <v>2007</v>
      </c>
      <c r="Y22" s="26">
        <v>1279534838.8</v>
      </c>
      <c r="Z22" s="18">
        <f t="shared" si="0"/>
        <v>1279534.8388</v>
      </c>
    </row>
    <row r="23" spans="2:26" x14ac:dyDescent="0.3">
      <c r="B23" s="20">
        <v>18</v>
      </c>
      <c r="C23" s="21">
        <v>2008</v>
      </c>
      <c r="D23" s="1">
        <v>1491067.31329</v>
      </c>
      <c r="E23" s="1">
        <f t="shared" si="1"/>
        <v>1235004.9420020168</v>
      </c>
      <c r="F23" s="14">
        <f t="shared" si="2"/>
        <v>1283941</v>
      </c>
      <c r="G23" s="11">
        <f t="shared" si="3"/>
        <v>5.327024143680803E-2</v>
      </c>
      <c r="H23" s="11">
        <f t="shared" si="4"/>
        <v>5.7268022348576864E-2</v>
      </c>
      <c r="I23" s="22"/>
      <c r="J23" s="6"/>
      <c r="K23" s="2"/>
      <c r="X23" s="18">
        <v>2008</v>
      </c>
      <c r="Y23" s="26">
        <v>1491067313.29</v>
      </c>
      <c r="Z23" s="18">
        <f t="shared" si="0"/>
        <v>1491067.31329</v>
      </c>
    </row>
    <row r="24" spans="2:26" x14ac:dyDescent="0.3">
      <c r="B24" s="20">
        <v>19</v>
      </c>
      <c r="C24" s="21">
        <v>2009</v>
      </c>
      <c r="D24" s="1">
        <v>1257333.6017799999</v>
      </c>
      <c r="E24" s="1">
        <f t="shared" si="1"/>
        <v>1297148.000387423</v>
      </c>
      <c r="F24" s="14">
        <f t="shared" si="2"/>
        <v>1353487</v>
      </c>
      <c r="G24" s="11">
        <f t="shared" si="3"/>
        <v>5.03180645452872E-2</v>
      </c>
      <c r="H24" s="11">
        <f t="shared" si="4"/>
        <v>5.4166040339859833E-2</v>
      </c>
      <c r="I24" s="22"/>
      <c r="J24" s="6"/>
      <c r="K24" s="2"/>
      <c r="X24" s="18">
        <v>2009</v>
      </c>
      <c r="Y24" s="26">
        <v>1257333601.78</v>
      </c>
      <c r="Z24" s="18">
        <f t="shared" si="0"/>
        <v>1257333.6017799999</v>
      </c>
    </row>
    <row r="25" spans="2:26" x14ac:dyDescent="0.3">
      <c r="B25" s="20">
        <v>20</v>
      </c>
      <c r="C25" s="21">
        <v>2010</v>
      </c>
      <c r="D25" s="1">
        <v>1807370.49501</v>
      </c>
      <c r="E25" s="1">
        <f t="shared" si="1"/>
        <v>1358990.7380949878</v>
      </c>
      <c r="F25" s="14">
        <f t="shared" si="2"/>
        <v>1423033</v>
      </c>
      <c r="G25" s="11">
        <f t="shared" si="3"/>
        <v>4.7675930340326689E-2</v>
      </c>
      <c r="H25" s="11">
        <f t="shared" si="4"/>
        <v>5.1382835594283582E-2</v>
      </c>
      <c r="I25" s="22"/>
      <c r="J25" s="6"/>
      <c r="K25" s="2"/>
      <c r="X25" s="18">
        <v>2010</v>
      </c>
      <c r="Y25" s="26">
        <v>1807370495.01</v>
      </c>
      <c r="Z25" s="18">
        <f t="shared" si="0"/>
        <v>1807370.49501</v>
      </c>
    </row>
    <row r="26" spans="2:26" x14ac:dyDescent="0.3">
      <c r="B26" s="20">
        <v>21</v>
      </c>
      <c r="C26" s="21">
        <v>2011</v>
      </c>
      <c r="D26" s="1">
        <v>1908591.66934</v>
      </c>
      <c r="E26" s="1">
        <f t="shared" si="1"/>
        <v>1420549.5289597262</v>
      </c>
      <c r="F26" s="14">
        <f t="shared" si="2"/>
        <v>1492579</v>
      </c>
      <c r="G26" s="11">
        <f t="shared" si="3"/>
        <v>4.5297432233445845E-2</v>
      </c>
      <c r="H26" s="11">
        <f t="shared" si="4"/>
        <v>4.8871670579670345E-2</v>
      </c>
      <c r="I26" s="2"/>
      <c r="J26" s="6"/>
      <c r="K26" s="2"/>
      <c r="X26" s="18">
        <v>2011</v>
      </c>
      <c r="Y26" s="26">
        <v>1908591669.3399999</v>
      </c>
      <c r="Z26" s="18">
        <f t="shared" si="0"/>
        <v>1908591.66934</v>
      </c>
    </row>
    <row r="27" spans="2:26" x14ac:dyDescent="0.3">
      <c r="B27" s="20">
        <v>22</v>
      </c>
      <c r="C27" s="21">
        <v>2012</v>
      </c>
      <c r="D27" s="1">
        <v>1910497.9787899998</v>
      </c>
      <c r="E27" s="1">
        <f t="shared" si="1"/>
        <v>1481839.1173278985</v>
      </c>
      <c r="F27" s="14">
        <f t="shared" si="2"/>
        <v>1562125</v>
      </c>
      <c r="G27" s="11">
        <f t="shared" si="3"/>
        <v>4.3144985175599615E-2</v>
      </c>
      <c r="H27" s="11">
        <f t="shared" si="4"/>
        <v>4.6594518615095115E-2</v>
      </c>
      <c r="I27" s="2"/>
      <c r="J27" s="6"/>
      <c r="K27" s="2"/>
      <c r="X27" s="18">
        <v>2012</v>
      </c>
      <c r="Y27" s="26">
        <v>1910497978.79</v>
      </c>
      <c r="Z27" s="18">
        <f t="shared" si="0"/>
        <v>1910497.9787899998</v>
      </c>
    </row>
    <row r="28" spans="2:26" x14ac:dyDescent="0.3">
      <c r="B28" s="20">
        <v>23</v>
      </c>
      <c r="C28" s="21">
        <v>2013</v>
      </c>
      <c r="D28" s="1">
        <v>1974770.1217999998</v>
      </c>
      <c r="E28" s="1">
        <f t="shared" si="1"/>
        <v>1542872.8469271464</v>
      </c>
      <c r="F28" s="14">
        <f t="shared" si="2"/>
        <v>1631671</v>
      </c>
      <c r="G28" s="11">
        <f t="shared" si="3"/>
        <v>4.1187824565804387E-2</v>
      </c>
      <c r="H28" s="11">
        <f t="shared" si="4"/>
        <v>4.4520124829959151E-2</v>
      </c>
      <c r="I28" s="2"/>
      <c r="J28" s="6"/>
      <c r="K28" s="2"/>
      <c r="X28" s="18">
        <v>2013</v>
      </c>
      <c r="Y28" s="27">
        <v>1974770121.8</v>
      </c>
      <c r="Z28" s="18">
        <f t="shared" si="0"/>
        <v>1974770.1217999998</v>
      </c>
    </row>
    <row r="29" spans="2:26" x14ac:dyDescent="0.3">
      <c r="B29" s="20">
        <v>24</v>
      </c>
      <c r="C29" s="21">
        <v>2014</v>
      </c>
      <c r="D29" s="1">
        <v>1887611.53391</v>
      </c>
      <c r="E29" s="1">
        <f t="shared" si="1"/>
        <v>1603662.8490304709</v>
      </c>
      <c r="F29" s="14">
        <f t="shared" si="2"/>
        <v>1701217</v>
      </c>
      <c r="G29" s="11">
        <f t="shared" si="3"/>
        <v>3.9400526248418055E-2</v>
      </c>
      <c r="H29" s="11">
        <f t="shared" si="4"/>
        <v>4.2622563004429237E-2</v>
      </c>
      <c r="I29" s="2"/>
      <c r="J29" s="6"/>
      <c r="K29" s="2"/>
      <c r="X29" s="18">
        <v>2014</v>
      </c>
      <c r="Y29" s="27">
        <v>1887611533.9100001</v>
      </c>
      <c r="Z29" s="18">
        <f t="shared" si="0"/>
        <v>1887611.53391</v>
      </c>
    </row>
    <row r="30" spans="2:26" x14ac:dyDescent="0.3">
      <c r="B30" s="20">
        <v>25</v>
      </c>
      <c r="C30" s="21">
        <v>2015</v>
      </c>
      <c r="D30" s="1">
        <v>1470483.79278</v>
      </c>
      <c r="E30" s="1">
        <f t="shared" si="1"/>
        <v>1664220.1985502881</v>
      </c>
      <c r="F30" s="14">
        <f t="shared" si="2"/>
        <v>1770763</v>
      </c>
      <c r="G30" s="11">
        <f t="shared" si="3"/>
        <v>3.7761895872582274E-2</v>
      </c>
      <c r="H30" s="11">
        <f t="shared" si="4"/>
        <v>4.0880146389320027E-2</v>
      </c>
      <c r="I30" s="2"/>
      <c r="J30" s="2"/>
      <c r="K30" s="2"/>
      <c r="X30" s="18">
        <v>2015</v>
      </c>
      <c r="Y30" s="27">
        <v>1470483792.78</v>
      </c>
      <c r="Z30" s="18">
        <f t="shared" si="0"/>
        <v>1470483.79278</v>
      </c>
    </row>
    <row r="31" spans="2:26" x14ac:dyDescent="0.3">
      <c r="B31" s="20">
        <v>26</v>
      </c>
      <c r="C31" s="21">
        <v>2016</v>
      </c>
      <c r="D31" s="1">
        <v>1199721.0039000001</v>
      </c>
      <c r="E31" s="1">
        <f t="shared" si="1"/>
        <v>1724555.044593896</v>
      </c>
      <c r="F31" s="14">
        <f t="shared" si="2"/>
        <v>1840309</v>
      </c>
      <c r="G31" s="11">
        <f t="shared" si="3"/>
        <v>3.6254124361767781E-2</v>
      </c>
      <c r="H31" s="11">
        <f t="shared" si="4"/>
        <v>3.9274595188627748E-2</v>
      </c>
      <c r="I31" s="49"/>
      <c r="J31" s="49"/>
      <c r="K31" s="2"/>
      <c r="X31" s="18">
        <v>2016</v>
      </c>
      <c r="Y31" s="27">
        <v>1199721003.9000001</v>
      </c>
      <c r="Z31" s="18">
        <f t="shared" si="0"/>
        <v>1199721.0039000001</v>
      </c>
    </row>
    <row r="32" spans="2:26" x14ac:dyDescent="0.3">
      <c r="B32" s="20">
        <v>27</v>
      </c>
      <c r="C32" s="21">
        <v>2017</v>
      </c>
      <c r="D32" s="1">
        <v>1465319.1242500001</v>
      </c>
      <c r="E32" s="1">
        <f t="shared" si="1"/>
        <v>1784676.7204810923</v>
      </c>
      <c r="F32" s="14">
        <f t="shared" si="2"/>
        <v>1909855</v>
      </c>
      <c r="G32" s="11">
        <f t="shared" si="3"/>
        <v>3.4862137961710671E-2</v>
      </c>
      <c r="H32" s="11">
        <f t="shared" si="4"/>
        <v>3.7790392809033735E-2</v>
      </c>
      <c r="I32" s="2"/>
      <c r="J32" s="2"/>
      <c r="K32" s="2"/>
      <c r="Y32" s="27">
        <v>1465319124.25</v>
      </c>
      <c r="Z32" s="18">
        <f t="shared" si="0"/>
        <v>1465319.1242500001</v>
      </c>
    </row>
    <row r="33" spans="2:11" x14ac:dyDescent="0.3">
      <c r="B33" s="20">
        <v>28</v>
      </c>
      <c r="C33" s="21">
        <v>2018</v>
      </c>
      <c r="D33" s="1"/>
      <c r="E33" s="1">
        <f t="shared" si="1"/>
        <v>1844593.8370963442</v>
      </c>
      <c r="F33" s="14">
        <f t="shared" si="2"/>
        <v>1979401</v>
      </c>
      <c r="G33" s="11">
        <f t="shared" si="3"/>
        <v>3.3573092497727108E-2</v>
      </c>
      <c r="H33" s="11">
        <f t="shared" si="4"/>
        <v>3.6414282759685834E-2</v>
      </c>
      <c r="I33" s="2"/>
      <c r="J33" s="2"/>
      <c r="K33" s="2"/>
    </row>
    <row r="34" spans="2:11" x14ac:dyDescent="0.3">
      <c r="B34" s="20">
        <v>29</v>
      </c>
      <c r="C34" s="21">
        <v>2019</v>
      </c>
      <c r="D34" s="2"/>
      <c r="E34" s="1">
        <f t="shared" si="1"/>
        <v>1904314.362605385</v>
      </c>
      <c r="F34" s="14">
        <f t="shared" si="2"/>
        <v>2048947</v>
      </c>
      <c r="G34" s="11">
        <f t="shared" si="3"/>
        <v>3.2375975842491966E-2</v>
      </c>
      <c r="H34" s="11">
        <f t="shared" si="4"/>
        <v>3.5134871610148721E-2</v>
      </c>
      <c r="I34" s="2"/>
      <c r="J34" s="2"/>
      <c r="K34" s="2"/>
    </row>
    <row r="35" spans="2:11" x14ac:dyDescent="0.3">
      <c r="B35" s="20">
        <v>30</v>
      </c>
      <c r="C35" s="21">
        <v>2020</v>
      </c>
      <c r="D35" s="2"/>
      <c r="E35" s="1">
        <f t="shared" si="1"/>
        <v>1963845.6909296976</v>
      </c>
      <c r="F35" s="14">
        <f t="shared" si="2"/>
        <v>2118493</v>
      </c>
      <c r="G35" s="11">
        <f t="shared" si="3"/>
        <v>3.1261292512053895E-2</v>
      </c>
      <c r="H35" s="11">
        <f t="shared" si="4"/>
        <v>3.3942312807505592E-2</v>
      </c>
      <c r="I35" s="2"/>
      <c r="J35" s="2"/>
      <c r="K35" s="2"/>
    </row>
    <row r="36" spans="2:11" x14ac:dyDescent="0.3">
      <c r="B36" s="20">
        <v>31</v>
      </c>
      <c r="C36" s="21">
        <v>2021</v>
      </c>
      <c r="D36" s="2"/>
      <c r="E36" s="1">
        <f t="shared" si="1"/>
        <v>2023194.7008863695</v>
      </c>
      <c r="F36" s="14">
        <f t="shared" si="2"/>
        <v>2188039</v>
      </c>
      <c r="G36" s="11">
        <f t="shared" si="3"/>
        <v>3.0220811253543811E-2</v>
      </c>
      <c r="H36" s="11">
        <f t="shared" si="4"/>
        <v>3.2828052771474825E-2</v>
      </c>
      <c r="I36" s="2"/>
      <c r="J36" s="2"/>
      <c r="K36" s="2"/>
    </row>
    <row r="37" spans="2:11" x14ac:dyDescent="0.3">
      <c r="B37" s="20">
        <v>32</v>
      </c>
      <c r="C37" s="21">
        <v>2022</v>
      </c>
      <c r="D37" s="2"/>
      <c r="E37" s="1">
        <f t="shared" si="1"/>
        <v>2082367.8075260103</v>
      </c>
      <c r="F37" s="14">
        <f t="shared" si="2"/>
        <v>2257585</v>
      </c>
      <c r="G37" s="11">
        <f t="shared" si="3"/>
        <v>2.9247361419895368E-2</v>
      </c>
      <c r="H37" s="11">
        <f t="shared" si="4"/>
        <v>3.1784625411155787E-2</v>
      </c>
      <c r="I37" s="2"/>
      <c r="J37" s="2"/>
      <c r="K37" s="2"/>
    </row>
    <row r="38" spans="2:11" x14ac:dyDescent="0.3">
      <c r="B38" s="20">
        <v>33</v>
      </c>
      <c r="C38" s="21">
        <v>2023</v>
      </c>
      <c r="D38" s="2"/>
      <c r="E38" s="1">
        <f t="shared" si="1"/>
        <v>2141371.0069097276</v>
      </c>
      <c r="F38" s="14">
        <f t="shared" si="2"/>
        <v>2327131</v>
      </c>
      <c r="G38" s="11">
        <f t="shared" si="3"/>
        <v>2.8334667473474351E-2</v>
      </c>
      <c r="H38" s="11">
        <f t="shared" si="4"/>
        <v>3.0805484621841517E-2</v>
      </c>
      <c r="I38" s="2"/>
      <c r="J38" s="2"/>
      <c r="K38" s="2"/>
    </row>
    <row r="39" spans="2:11" x14ac:dyDescent="0.3">
      <c r="B39" s="20">
        <v>34</v>
      </c>
      <c r="C39" s="21">
        <v>2024</v>
      </c>
      <c r="D39" s="2"/>
      <c r="E39" s="1">
        <f t="shared" si="1"/>
        <v>2200209.9153370829</v>
      </c>
      <c r="F39" s="14">
        <f t="shared" si="2"/>
        <v>2396677</v>
      </c>
      <c r="G39" s="11">
        <f t="shared" ref="G39:G63" si="5">+E39/E38-1</f>
        <v>2.7477213540995526E-2</v>
      </c>
      <c r="H39" s="11">
        <f t="shared" ref="H39:H63" si="6">+F39/F38-1</f>
        <v>2.9884866816694E-2</v>
      </c>
      <c r="I39" s="2"/>
      <c r="J39" s="2"/>
      <c r="K39" s="2"/>
    </row>
    <row r="40" spans="2:11" x14ac:dyDescent="0.3">
      <c r="B40" s="20">
        <v>35</v>
      </c>
      <c r="C40" s="21">
        <v>2025</v>
      </c>
      <c r="D40" s="2"/>
      <c r="E40" s="1">
        <f t="shared" si="1"/>
        <v>2258889.8038557111</v>
      </c>
      <c r="F40" s="14">
        <f t="shared" si="2"/>
        <v>2466223</v>
      </c>
      <c r="G40" s="11">
        <f t="shared" si="5"/>
        <v>2.6670131840415001E-2</v>
      </c>
      <c r="H40" s="11">
        <f t="shared" si="6"/>
        <v>2.9017677392489727E-2</v>
      </c>
    </row>
    <row r="41" spans="2:11" x14ac:dyDescent="0.3">
      <c r="B41" s="20">
        <v>36</v>
      </c>
      <c r="C41" s="21">
        <v>2026</v>
      </c>
      <c r="D41" s="2"/>
      <c r="E41" s="1">
        <f t="shared" si="1"/>
        <v>2317415.6287387493</v>
      </c>
      <c r="F41" s="14">
        <f t="shared" si="2"/>
        <v>2535769</v>
      </c>
      <c r="G41" s="11">
        <f t="shared" si="5"/>
        <v>2.5909110211193243E-2</v>
      </c>
      <c r="H41" s="11">
        <f t="shared" si="6"/>
        <v>2.8199396404948063E-2</v>
      </c>
    </row>
    <row r="42" spans="2:11" x14ac:dyDescent="0.3">
      <c r="B42" s="20">
        <v>37</v>
      </c>
      <c r="C42" s="21">
        <v>2027</v>
      </c>
      <c r="D42" s="2"/>
      <c r="E42" s="1">
        <f t="shared" si="1"/>
        <v>2375792.058500112</v>
      </c>
      <c r="F42" s="14">
        <f t="shared" si="2"/>
        <v>2605315</v>
      </c>
      <c r="G42" s="11">
        <f t="shared" si="5"/>
        <v>2.5190315037762145E-2</v>
      </c>
      <c r="H42" s="11">
        <f t="shared" si="6"/>
        <v>2.7425999765751552E-2</v>
      </c>
    </row>
    <row r="43" spans="2:11" x14ac:dyDescent="0.3">
      <c r="B43" s="20">
        <v>38</v>
      </c>
      <c r="C43" s="21">
        <v>2028</v>
      </c>
      <c r="D43" s="2"/>
      <c r="E43" s="1">
        <f t="shared" si="1"/>
        <v>2434023.4979238808</v>
      </c>
      <c r="F43" s="14">
        <f t="shared" si="2"/>
        <v>2674861</v>
      </c>
      <c r="G43" s="11">
        <f t="shared" si="5"/>
        <v>2.4510326657346981E-2</v>
      </c>
      <c r="H43" s="11">
        <f t="shared" si="6"/>
        <v>2.6693893060915963E-2</v>
      </c>
    </row>
    <row r="44" spans="2:11" x14ac:dyDescent="0.3">
      <c r="B44" s="20">
        <v>39</v>
      </c>
      <c r="C44" s="21">
        <v>2029</v>
      </c>
      <c r="D44" s="2"/>
      <c r="E44" s="1">
        <f t="shared" si="1"/>
        <v>2492114.1095076944</v>
      </c>
      <c r="F44" s="14">
        <f t="shared" si="2"/>
        <v>2744407</v>
      </c>
      <c r="G44" s="11">
        <f t="shared" si="5"/>
        <v>2.3866084954957234E-2</v>
      </c>
      <c r="H44" s="11">
        <f t="shared" si="6"/>
        <v>2.5999855693435991E-2</v>
      </c>
    </row>
    <row r="45" spans="2:11" x14ac:dyDescent="0.3">
      <c r="B45" s="20">
        <v>40</v>
      </c>
      <c r="C45" s="21">
        <v>2030</v>
      </c>
      <c r="D45" s="2"/>
      <c r="E45" s="1">
        <f t="shared" si="1"/>
        <v>2550067.8326576198</v>
      </c>
      <c r="F45" s="14">
        <f t="shared" si="2"/>
        <v>2813953</v>
      </c>
      <c r="G45" s="11">
        <f t="shared" si="5"/>
        <v>2.3254843319102214E-2</v>
      </c>
      <c r="H45" s="11">
        <f t="shared" si="6"/>
        <v>2.5340993518818467E-2</v>
      </c>
    </row>
    <row r="46" spans="2:11" x14ac:dyDescent="0.3">
      <c r="B46" s="20">
        <v>41</v>
      </c>
      <c r="C46" s="21">
        <v>2031</v>
      </c>
      <c r="D46" s="2"/>
      <c r="E46" s="1">
        <f t="shared" si="1"/>
        <v>2607888.4009206099</v>
      </c>
      <c r="F46" s="14">
        <f t="shared" si="2"/>
        <v>2883499</v>
      </c>
      <c r="G46" s="11">
        <f t="shared" si="5"/>
        <v>2.2674129496677242E-2</v>
      </c>
      <c r="H46" s="11">
        <f t="shared" si="6"/>
        <v>2.4714698504203936E-2</v>
      </c>
    </row>
    <row r="47" spans="2:11" x14ac:dyDescent="0.3">
      <c r="B47" s="20">
        <v>42</v>
      </c>
      <c r="C47" s="21">
        <v>2032</v>
      </c>
      <c r="D47" s="2"/>
      <c r="E47" s="1">
        <f t="shared" si="1"/>
        <v>2665579.3574981187</v>
      </c>
      <c r="F47" s="14">
        <f t="shared" si="2"/>
        <v>2953045</v>
      </c>
      <c r="G47" s="11">
        <f t="shared" si="5"/>
        <v>2.2121712170330321E-2</v>
      </c>
      <c r="H47" s="11">
        <f t="shared" si="6"/>
        <v>2.4118614225286716E-2</v>
      </c>
    </row>
    <row r="48" spans="2:11" x14ac:dyDescent="0.3">
      <c r="B48" s="20">
        <v>43</v>
      </c>
      <c r="C48" s="21">
        <v>2033</v>
      </c>
      <c r="D48" s="2"/>
      <c r="E48" s="1">
        <f t="shared" si="1"/>
        <v>2723144.0692491871</v>
      </c>
      <c r="F48" s="14">
        <f t="shared" si="2"/>
        <v>3022591</v>
      </c>
      <c r="G48" s="11">
        <f t="shared" si="5"/>
        <v>2.1595572305563637E-2</v>
      </c>
      <c r="H48" s="11">
        <f t="shared" si="6"/>
        <v>2.3550606238645244E-2</v>
      </c>
    </row>
    <row r="49" spans="2:8" x14ac:dyDescent="0.3">
      <c r="B49" s="20">
        <v>44</v>
      </c>
      <c r="C49" s="21">
        <v>2034</v>
      </c>
      <c r="D49" s="2"/>
      <c r="E49" s="1">
        <f t="shared" si="1"/>
        <v>2780585.7393617574</v>
      </c>
      <c r="F49" s="14">
        <f t="shared" si="2"/>
        <v>3092137</v>
      </c>
      <c r="G49" s="11">
        <f t="shared" si="5"/>
        <v>2.1093878491859508E-2</v>
      </c>
      <c r="H49" s="11">
        <f t="shared" si="6"/>
        <v>2.3008736544243069E-2</v>
      </c>
    </row>
    <row r="50" spans="2:8" x14ac:dyDescent="0.3">
      <c r="B50" s="20">
        <v>45</v>
      </c>
      <c r="C50" s="21">
        <v>2035</v>
      </c>
      <c r="D50" s="2"/>
      <c r="E50" s="1">
        <f t="shared" si="1"/>
        <v>2837907.4188462752</v>
      </c>
      <c r="F50" s="14">
        <f t="shared" si="2"/>
        <v>3161683</v>
      </c>
      <c r="G50" s="11">
        <f t="shared" si="5"/>
        <v>2.0614965643057426E-2</v>
      </c>
      <c r="H50" s="11">
        <f t="shared" si="6"/>
        <v>2.249124149415116E-2</v>
      </c>
    </row>
    <row r="51" spans="2:8" x14ac:dyDescent="0.3">
      <c r="B51" s="20">
        <v>46</v>
      </c>
      <c r="C51" s="21">
        <v>2036</v>
      </c>
      <c r="D51" s="2"/>
      <c r="E51" s="1">
        <f t="shared" si="1"/>
        <v>2895112.0169847691</v>
      </c>
      <c r="F51" s="14">
        <f t="shared" si="2"/>
        <v>3231229</v>
      </c>
      <c r="G51" s="11">
        <f t="shared" si="5"/>
        <v>2.0157316534924252E-2</v>
      </c>
      <c r="H51" s="11">
        <f t="shared" si="6"/>
        <v>2.1996512616856201E-2</v>
      </c>
    </row>
    <row r="52" spans="2:8" x14ac:dyDescent="0.3">
      <c r="B52" s="20">
        <v>47</v>
      </c>
      <c r="C52" s="21">
        <v>2037</v>
      </c>
      <c r="D52" s="2"/>
      <c r="E52" s="1">
        <f t="shared" si="1"/>
        <v>2952202.3108509737</v>
      </c>
      <c r="F52" s="14">
        <f t="shared" si="2"/>
        <v>3300775</v>
      </c>
      <c r="G52" s="11">
        <f t="shared" si="5"/>
        <v>1.9719545748583256E-2</v>
      </c>
      <c r="H52" s="11">
        <f t="shared" si="6"/>
        <v>2.1523079917888932E-2</v>
      </c>
    </row>
    <row r="53" spans="2:8" x14ac:dyDescent="0.3">
      <c r="B53" s="20">
        <v>48</v>
      </c>
      <c r="C53" s="21">
        <v>2038</v>
      </c>
      <c r="D53" s="2"/>
      <c r="E53" s="1">
        <f t="shared" si="1"/>
        <v>3009180.9540020884</v>
      </c>
      <c r="F53" s="14">
        <f t="shared" si="2"/>
        <v>3370321</v>
      </c>
      <c r="G53" s="11">
        <f t="shared" si="5"/>
        <v>1.930038566181147E-2</v>
      </c>
      <c r="H53" s="11">
        <f t="shared" si="6"/>
        <v>2.1069597291545117E-2</v>
      </c>
    </row>
    <row r="54" spans="2:8" x14ac:dyDescent="0.3">
      <c r="B54" s="20">
        <v>49</v>
      </c>
      <c r="C54" s="21">
        <v>2039</v>
      </c>
      <c r="D54" s="2"/>
      <c r="E54" s="1">
        <f t="shared" si="1"/>
        <v>3066050.4844299955</v>
      </c>
      <c r="F54" s="14">
        <f t="shared" si="2"/>
        <v>3439867</v>
      </c>
      <c r="G54" s="11">
        <f t="shared" si="5"/>
        <v>1.8898674189823383E-2</v>
      </c>
      <c r="H54" s="11">
        <f t="shared" si="6"/>
        <v>2.0634829738769733E-2</v>
      </c>
    </row>
    <row r="55" spans="2:8" x14ac:dyDescent="0.3">
      <c r="B55" s="20">
        <v>50</v>
      </c>
      <c r="C55" s="21">
        <v>2040</v>
      </c>
      <c r="D55" s="2"/>
      <c r="E55" s="1">
        <f t="shared" si="1"/>
        <v>3122813.3318488724</v>
      </c>
      <c r="F55" s="14">
        <f t="shared" si="2"/>
        <v>3509413</v>
      </c>
      <c r="G55" s="11">
        <f t="shared" si="5"/>
        <v>1.8513344025850031E-2</v>
      </c>
      <c r="H55" s="11">
        <f t="shared" si="6"/>
        <v>2.0217642135582636E-2</v>
      </c>
    </row>
    <row r="56" spans="2:8" x14ac:dyDescent="0.3">
      <c r="B56" s="20">
        <v>51</v>
      </c>
      <c r="C56" s="21">
        <v>2041</v>
      </c>
      <c r="D56" s="2"/>
      <c r="E56" s="1">
        <f t="shared" si="1"/>
        <v>3179471.8243867191</v>
      </c>
      <c r="F56" s="14">
        <f t="shared" si="2"/>
        <v>3578959</v>
      </c>
      <c r="G56" s="11">
        <f t="shared" si="5"/>
        <v>1.8143413171706202E-2</v>
      </c>
      <c r="H56" s="11">
        <f t="shared" si="6"/>
        <v>1.9816989336963298E-2</v>
      </c>
    </row>
    <row r="57" spans="2:8" x14ac:dyDescent="0.3">
      <c r="B57" s="20">
        <v>52</v>
      </c>
      <c r="C57" s="21">
        <v>2042</v>
      </c>
      <c r="D57" s="2"/>
      <c r="E57" s="1">
        <f t="shared" si="1"/>
        <v>3236028.1947403071</v>
      </c>
      <c r="F57" s="14">
        <f t="shared" si="2"/>
        <v>3648505</v>
      </c>
      <c r="G57" s="11">
        <f t="shared" si="5"/>
        <v>1.7787976581455256E-2</v>
      </c>
      <c r="H57" s="11">
        <f t="shared" si="6"/>
        <v>1.9431907434536155E-2</v>
      </c>
    </row>
    <row r="58" spans="2:8" x14ac:dyDescent="0.3">
      <c r="B58" s="20">
        <v>53</v>
      </c>
      <c r="C58" s="21">
        <v>2043</v>
      </c>
      <c r="D58" s="2"/>
      <c r="E58" s="1">
        <f t="shared" si="1"/>
        <v>3292484.5858460567</v>
      </c>
      <c r="F58" s="14">
        <f t="shared" si="2"/>
        <v>3718051</v>
      </c>
      <c r="G58" s="11">
        <f t="shared" si="5"/>
        <v>1.744619876845066E-2</v>
      </c>
      <c r="H58" s="11">
        <f t="shared" si="6"/>
        <v>1.9061506014107055E-2</v>
      </c>
    </row>
    <row r="59" spans="2:8" x14ac:dyDescent="0.3">
      <c r="B59" s="20">
        <v>54</v>
      </c>
      <c r="C59" s="21">
        <v>2044</v>
      </c>
      <c r="D59" s="2"/>
      <c r="E59" s="1">
        <f t="shared" si="1"/>
        <v>3348843.0561133293</v>
      </c>
      <c r="F59" s="14">
        <f t="shared" si="2"/>
        <v>3787597</v>
      </c>
      <c r="G59" s="11">
        <f t="shared" si="5"/>
        <v>1.7117307248620151E-2</v>
      </c>
      <c r="H59" s="11">
        <f t="shared" si="6"/>
        <v>1.8704961282134169E-2</v>
      </c>
    </row>
    <row r="60" spans="2:8" x14ac:dyDescent="0.3">
      <c r="B60" s="20">
        <v>55</v>
      </c>
      <c r="C60" s="21">
        <v>2045</v>
      </c>
      <c r="D60" s="2"/>
      <c r="E60" s="1">
        <f t="shared" si="1"/>
        <v>3405105.5842613708</v>
      </c>
      <c r="F60" s="14">
        <f t="shared" si="2"/>
        <v>3857143</v>
      </c>
      <c r="G60" s="11">
        <f t="shared" si="5"/>
        <v>1.6800586711680721E-2</v>
      </c>
      <c r="H60" s="11">
        <f t="shared" si="6"/>
        <v>1.8361509949448074E-2</v>
      </c>
    </row>
    <row r="61" spans="2:8" x14ac:dyDescent="0.3">
      <c r="B61" s="20">
        <v>56</v>
      </c>
      <c r="C61" s="21">
        <v>2046</v>
      </c>
      <c r="D61" s="2"/>
      <c r="E61" s="1">
        <f t="shared" si="1"/>
        <v>3461274.0737965945</v>
      </c>
      <c r="F61" s="14">
        <f t="shared" si="2"/>
        <v>3926689</v>
      </c>
      <c r="G61" s="11">
        <f t="shared" si="5"/>
        <v>1.6495373827712712E-2</v>
      </c>
      <c r="H61" s="11">
        <f t="shared" si="6"/>
        <v>1.8030443776650307E-2</v>
      </c>
    </row>
    <row r="62" spans="2:8" x14ac:dyDescent="0.3">
      <c r="B62" s="20">
        <v>57</v>
      </c>
      <c r="C62" s="21">
        <v>2047</v>
      </c>
      <c r="D62" s="2"/>
      <c r="E62" s="1">
        <f t="shared" si="1"/>
        <v>3517350.3571628751</v>
      </c>
      <c r="F62" s="14">
        <f t="shared" si="2"/>
        <v>3996235</v>
      </c>
      <c r="G62" s="11">
        <f t="shared" si="5"/>
        <v>1.6201052609732258E-2</v>
      </c>
      <c r="H62" s="11">
        <f t="shared" si="6"/>
        <v>1.7711104699149827E-2</v>
      </c>
    </row>
    <row r="63" spans="2:8" x14ac:dyDescent="0.3">
      <c r="B63" s="20">
        <v>58</v>
      </c>
      <c r="C63" s="21">
        <v>2048</v>
      </c>
      <c r="D63" s="2"/>
      <c r="E63" s="1">
        <f t="shared" si="1"/>
        <v>3573336.1995940735</v>
      </c>
      <c r="F63" s="14">
        <f t="shared" si="2"/>
        <v>4065781</v>
      </c>
      <c r="G63" s="11">
        <f t="shared" si="5"/>
        <v>1.5917050264039334E-2</v>
      </c>
      <c r="H63" s="11">
        <f t="shared" si="6"/>
        <v>1.740288046123406E-2</v>
      </c>
    </row>
    <row r="66" spans="1:26" x14ac:dyDescent="0.3">
      <c r="A66" s="51" t="s">
        <v>60</v>
      </c>
      <c r="B66" s="51"/>
      <c r="C66" s="51"/>
    </row>
    <row r="68" spans="1:26" s="19" customFormat="1" x14ac:dyDescent="0.3">
      <c r="B68" s="19" t="s">
        <v>31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s="19" customFormat="1" x14ac:dyDescent="0.3">
      <c r="B69" s="19" t="s">
        <v>32</v>
      </c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s="19" customFormat="1" x14ac:dyDescent="0.3">
      <c r="B70" s="19" t="s">
        <v>33</v>
      </c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s="19" customFormat="1" x14ac:dyDescent="0.3">
      <c r="B71" s="19" t="s">
        <v>34</v>
      </c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s="19" customFormat="1" x14ac:dyDescent="0.3">
      <c r="B72" s="19" t="s">
        <v>35</v>
      </c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s="19" customFormat="1" x14ac:dyDescent="0.3">
      <c r="B73" s="19" t="s">
        <v>36</v>
      </c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s="19" customFormat="1" x14ac:dyDescent="0.3">
      <c r="B74" s="19" t="s">
        <v>37</v>
      </c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s="19" customFormat="1" x14ac:dyDescent="0.3">
      <c r="B75" s="19" t="s">
        <v>38</v>
      </c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s="19" customFormat="1" x14ac:dyDescent="0.3">
      <c r="B76" s="19" t="s">
        <v>39</v>
      </c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s="19" customFormat="1" x14ac:dyDescent="0.3">
      <c r="B77" s="19" t="s">
        <v>40</v>
      </c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s="19" customFormat="1" x14ac:dyDescent="0.3">
      <c r="B78" s="19" t="s">
        <v>41</v>
      </c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s="19" customFormat="1" x14ac:dyDescent="0.3">
      <c r="B79" s="19" t="s">
        <v>42</v>
      </c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x14ac:dyDescent="0.3">
      <c r="B80" s="19" t="s">
        <v>43</v>
      </c>
    </row>
    <row r="85" spans="23:23" x14ac:dyDescent="0.3">
      <c r="W85" s="18" t="s">
        <v>45</v>
      </c>
    </row>
  </sheetData>
  <mergeCells count="5">
    <mergeCell ref="B2:H2"/>
    <mergeCell ref="B4:D4"/>
    <mergeCell ref="G6:H6"/>
    <mergeCell ref="I31:J31"/>
    <mergeCell ref="A66:C6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M81"/>
  <sheetViews>
    <sheetView zoomScale="50" zoomScaleNormal="50" workbookViewId="0">
      <selection activeCell="B2" sqref="B2:J2"/>
    </sheetView>
  </sheetViews>
  <sheetFormatPr baseColWidth="10" defaultColWidth="18.109375" defaultRowHeight="14.4" x14ac:dyDescent="0.3"/>
  <cols>
    <col min="1" max="1" width="18.109375" style="17"/>
    <col min="2" max="3" width="18.109375" style="19"/>
    <col min="4" max="16384" width="18.109375" style="17"/>
  </cols>
  <sheetData>
    <row r="2" spans="2:12" x14ac:dyDescent="0.3">
      <c r="B2" s="45" t="s">
        <v>27</v>
      </c>
      <c r="C2" s="46"/>
      <c r="D2" s="46"/>
      <c r="E2" s="46"/>
      <c r="F2" s="46"/>
      <c r="G2" s="46"/>
      <c r="H2" s="46"/>
      <c r="I2" s="46"/>
      <c r="J2" s="46"/>
    </row>
    <row r="4" spans="2:12" ht="15.6" x14ac:dyDescent="0.3">
      <c r="B4" s="43" t="s">
        <v>59</v>
      </c>
      <c r="C4" s="43"/>
      <c r="D4" s="44"/>
    </row>
    <row r="5" spans="2:12" ht="66.75" customHeight="1" x14ac:dyDescent="0.3">
      <c r="B5" s="28" t="s">
        <v>1</v>
      </c>
      <c r="C5" s="29" t="s">
        <v>0</v>
      </c>
      <c r="D5" s="29" t="s">
        <v>2</v>
      </c>
      <c r="E5" s="29" t="s">
        <v>16</v>
      </c>
      <c r="F5" s="29" t="s">
        <v>29</v>
      </c>
      <c r="G5" s="29" t="s">
        <v>28</v>
      </c>
      <c r="H5" s="29" t="s">
        <v>14</v>
      </c>
      <c r="I5" s="29" t="s">
        <v>25</v>
      </c>
      <c r="J5" s="29" t="s">
        <v>26</v>
      </c>
    </row>
    <row r="6" spans="2:12" x14ac:dyDescent="0.3">
      <c r="B6" s="20">
        <v>1</v>
      </c>
      <c r="C6" s="21">
        <v>1990</v>
      </c>
      <c r="D6" s="1">
        <v>147236.28400000001</v>
      </c>
      <c r="E6" s="1">
        <f>(139629)*EXP(0.0347*B6)</f>
        <v>144559.17006315044</v>
      </c>
      <c r="F6" s="14">
        <f>257.68*(B6)^2+952.44*(B6)+155927</f>
        <v>157137.12</v>
      </c>
      <c r="G6" s="14">
        <f>2.9219*(B6)^3+130.57*(B6)^2+2452.8*(B6)+151986</f>
        <v>154572.29190000001</v>
      </c>
      <c r="H6" s="48"/>
      <c r="I6" s="48"/>
      <c r="J6" s="48"/>
    </row>
    <row r="7" spans="2:12" x14ac:dyDescent="0.3">
      <c r="B7" s="20">
        <v>2</v>
      </c>
      <c r="C7" s="21">
        <v>1991</v>
      </c>
      <c r="D7" s="1">
        <v>150728.61309999999</v>
      </c>
      <c r="E7" s="1">
        <f t="shared" ref="E7:E64" si="0">(139629)*EXP(0.0347*B7)</f>
        <v>149663.41984363456</v>
      </c>
      <c r="F7" s="14">
        <f t="shared" ref="F7:F64" si="1">257.68*(B7)^2+952.44*(B7)+155927</f>
        <v>158862.6</v>
      </c>
      <c r="G7" s="14">
        <f t="shared" ref="G7:G64" si="2">2.9219*(B7)^3+130.57*(B7)^2+2452.8*(B7)+151986</f>
        <v>157437.25520000001</v>
      </c>
      <c r="H7" s="11">
        <f t="shared" ref="H7:H38" si="3">+E7/E6-1</f>
        <v>3.5309069485210509E-2</v>
      </c>
      <c r="I7" s="11">
        <f t="shared" ref="I7:I38" si="4">+F7/F6-1</f>
        <v>1.0980728169130316E-2</v>
      </c>
      <c r="J7" s="11">
        <f t="shared" ref="J7:J38" si="5">+G7/G6-1</f>
        <v>1.8534779194795625E-2</v>
      </c>
    </row>
    <row r="8" spans="2:12" x14ac:dyDescent="0.3">
      <c r="B8" s="20">
        <v>3</v>
      </c>
      <c r="C8" s="21">
        <v>1992</v>
      </c>
      <c r="D8" s="1">
        <v>157290.2144</v>
      </c>
      <c r="E8" s="1">
        <f t="shared" si="0"/>
        <v>154947.89593428763</v>
      </c>
      <c r="F8" s="14">
        <f t="shared" si="1"/>
        <v>161103.44</v>
      </c>
      <c r="G8" s="14">
        <f t="shared" si="2"/>
        <v>160598.42129999999</v>
      </c>
      <c r="H8" s="11">
        <f t="shared" si="3"/>
        <v>3.5309069485210065E-2</v>
      </c>
      <c r="I8" s="11">
        <f t="shared" si="4"/>
        <v>1.4105522634024537E-2</v>
      </c>
      <c r="J8" s="11">
        <f t="shared" si="5"/>
        <v>2.0078894896790489E-2</v>
      </c>
    </row>
    <row r="9" spans="2:12" x14ac:dyDescent="0.3">
      <c r="B9" s="20">
        <v>4</v>
      </c>
      <c r="C9" s="21">
        <v>1993</v>
      </c>
      <c r="D9" s="1">
        <v>166271.74239999999</v>
      </c>
      <c r="E9" s="1">
        <f t="shared" si="0"/>
        <v>160418.96195841854</v>
      </c>
      <c r="F9" s="14">
        <f t="shared" si="1"/>
        <v>163859.64000000001</v>
      </c>
      <c r="G9" s="14">
        <f t="shared" si="2"/>
        <v>164073.3216</v>
      </c>
      <c r="H9" s="11">
        <f t="shared" si="3"/>
        <v>3.5309069485210287E-2</v>
      </c>
      <c r="I9" s="11">
        <f t="shared" si="4"/>
        <v>1.7108262865150659E-2</v>
      </c>
      <c r="J9" s="11">
        <f t="shared" si="5"/>
        <v>2.1637200863318773E-2</v>
      </c>
    </row>
    <row r="10" spans="2:12" x14ac:dyDescent="0.3">
      <c r="B10" s="20">
        <v>5</v>
      </c>
      <c r="C10" s="21">
        <v>1994</v>
      </c>
      <c r="D10" s="1">
        <v>174830.3247</v>
      </c>
      <c r="E10" s="1">
        <f t="shared" si="0"/>
        <v>166083.20623295367</v>
      </c>
      <c r="F10" s="14">
        <f t="shared" si="1"/>
        <v>167131.20000000001</v>
      </c>
      <c r="G10" s="14">
        <f t="shared" si="2"/>
        <v>167879.48749999999</v>
      </c>
      <c r="H10" s="11">
        <f t="shared" si="3"/>
        <v>3.5309069485210509E-2</v>
      </c>
      <c r="I10" s="11">
        <f t="shared" si="4"/>
        <v>1.9965624237914925E-2</v>
      </c>
      <c r="J10" s="11">
        <f t="shared" si="5"/>
        <v>2.3197957247913736E-2</v>
      </c>
    </row>
    <row r="11" spans="2:12" x14ac:dyDescent="0.3">
      <c r="B11" s="20">
        <v>6</v>
      </c>
      <c r="C11" s="21">
        <v>1995</v>
      </c>
      <c r="D11" s="1">
        <v>183925.76319999999</v>
      </c>
      <c r="E11" s="1">
        <f t="shared" si="0"/>
        <v>171947.44970215956</v>
      </c>
      <c r="F11" s="14">
        <f t="shared" si="1"/>
        <v>170918.12</v>
      </c>
      <c r="G11" s="14">
        <f t="shared" si="2"/>
        <v>172034.4504</v>
      </c>
      <c r="H11" s="11">
        <f t="shared" si="3"/>
        <v>3.5309069485210287E-2</v>
      </c>
      <c r="I11" s="11">
        <f t="shared" si="4"/>
        <v>2.2658366600610602E-2</v>
      </c>
      <c r="J11" s="11">
        <f t="shared" si="5"/>
        <v>2.4749675864956577E-2</v>
      </c>
    </row>
    <row r="12" spans="2:12" x14ac:dyDescent="0.3">
      <c r="B12" s="20">
        <v>7</v>
      </c>
      <c r="C12" s="21">
        <v>1996</v>
      </c>
      <c r="D12" s="1">
        <v>187707.0097</v>
      </c>
      <c r="E12" s="1">
        <f t="shared" si="0"/>
        <v>178018.75415149779</v>
      </c>
      <c r="F12" s="14">
        <f t="shared" si="1"/>
        <v>175220.4</v>
      </c>
      <c r="G12" s="14">
        <f t="shared" si="2"/>
        <v>176555.74170000001</v>
      </c>
      <c r="H12" s="11">
        <f t="shared" si="3"/>
        <v>3.5309069485210065E-2</v>
      </c>
      <c r="I12" s="11">
        <f t="shared" si="4"/>
        <v>2.5171585084132753E-2</v>
      </c>
      <c r="J12" s="11">
        <f t="shared" si="5"/>
        <v>2.6281313361873115E-2</v>
      </c>
    </row>
    <row r="13" spans="2:12" x14ac:dyDescent="0.3">
      <c r="B13" s="20">
        <v>8</v>
      </c>
      <c r="C13" s="21">
        <v>1997</v>
      </c>
      <c r="D13" s="1">
        <v>194145.91130000001</v>
      </c>
      <c r="E13" s="1">
        <f t="shared" si="0"/>
        <v>184304.43071150361</v>
      </c>
      <c r="F13" s="14">
        <f t="shared" si="1"/>
        <v>180038.04</v>
      </c>
      <c r="G13" s="14">
        <f t="shared" si="2"/>
        <v>181460.8928</v>
      </c>
      <c r="H13" s="11">
        <f t="shared" si="3"/>
        <v>3.5309069485210287E-2</v>
      </c>
      <c r="I13" s="11">
        <f t="shared" si="4"/>
        <v>2.7494743762712659E-2</v>
      </c>
      <c r="J13" s="11">
        <f t="shared" si="5"/>
        <v>2.7782450192612496E-2</v>
      </c>
    </row>
    <row r="14" spans="2:12" x14ac:dyDescent="0.3">
      <c r="B14" s="20">
        <v>9</v>
      </c>
      <c r="C14" s="21">
        <v>1998</v>
      </c>
      <c r="D14" s="1">
        <v>195252.12390000001</v>
      </c>
      <c r="E14" s="1">
        <f t="shared" si="0"/>
        <v>190812.04866192825</v>
      </c>
      <c r="F14" s="14">
        <f t="shared" si="1"/>
        <v>185371.04</v>
      </c>
      <c r="G14" s="14">
        <f t="shared" si="2"/>
        <v>186767.4351</v>
      </c>
      <c r="H14" s="11">
        <f t="shared" si="3"/>
        <v>3.5309069485210509E-2</v>
      </c>
      <c r="I14" s="11">
        <f t="shared" si="4"/>
        <v>2.9621517763690486E-2</v>
      </c>
      <c r="J14" s="11">
        <f t="shared" si="5"/>
        <v>2.924344864680406E-2</v>
      </c>
    </row>
    <row r="15" spans="2:12" x14ac:dyDescent="0.3">
      <c r="B15" s="20">
        <v>10</v>
      </c>
      <c r="C15" s="21">
        <v>1999</v>
      </c>
      <c r="D15" s="1">
        <v>187043.6948</v>
      </c>
      <c r="E15" s="1">
        <f t="shared" si="0"/>
        <v>197549.44454674757</v>
      </c>
      <c r="F15" s="14">
        <f t="shared" si="1"/>
        <v>191219.4</v>
      </c>
      <c r="G15" s="14">
        <f t="shared" si="2"/>
        <v>192492.9</v>
      </c>
      <c r="H15" s="11">
        <f t="shared" si="3"/>
        <v>3.5309069485210065E-2</v>
      </c>
      <c r="I15" s="11">
        <f t="shared" si="4"/>
        <v>3.1549480436642074E-2</v>
      </c>
      <c r="J15" s="11">
        <f t="shared" si="5"/>
        <v>3.0655584561272375E-2</v>
      </c>
    </row>
    <row r="16" spans="2:12" x14ac:dyDescent="0.3">
      <c r="B16" s="20">
        <v>11</v>
      </c>
      <c r="C16" s="21">
        <v>2000</v>
      </c>
      <c r="D16" s="1">
        <v>192514.4638</v>
      </c>
      <c r="E16" s="1">
        <f t="shared" si="0"/>
        <v>204524.73161101341</v>
      </c>
      <c r="F16" s="14">
        <f t="shared" si="1"/>
        <v>197583.12</v>
      </c>
      <c r="G16" s="14">
        <f t="shared" si="2"/>
        <v>198654.81890000001</v>
      </c>
      <c r="H16" s="11">
        <f t="shared" si="3"/>
        <v>3.5309069485210509E-2</v>
      </c>
      <c r="I16" s="11">
        <f t="shared" si="4"/>
        <v>3.3279677689606713E-2</v>
      </c>
      <c r="J16" s="11">
        <f t="shared" si="5"/>
        <v>3.2011148982637794E-2</v>
      </c>
      <c r="K16" s="2"/>
      <c r="L16" s="2"/>
    </row>
    <row r="17" spans="2:13" x14ac:dyDescent="0.3">
      <c r="B17" s="20">
        <v>12</v>
      </c>
      <c r="C17" s="21">
        <v>2001</v>
      </c>
      <c r="D17" s="1">
        <v>195744.66070000001</v>
      </c>
      <c r="E17" s="1">
        <f t="shared" si="0"/>
        <v>211746.30957091067</v>
      </c>
      <c r="F17" s="14">
        <f t="shared" si="1"/>
        <v>204462.2</v>
      </c>
      <c r="G17" s="14">
        <f t="shared" si="2"/>
        <v>205270.72320000001</v>
      </c>
      <c r="H17" s="11">
        <f t="shared" si="3"/>
        <v>3.5309069485210287E-2</v>
      </c>
      <c r="I17" s="11">
        <f t="shared" si="4"/>
        <v>3.4816132066342487E-2</v>
      </c>
      <c r="J17" s="11">
        <f t="shared" si="5"/>
        <v>3.3303517813632055E-2</v>
      </c>
      <c r="K17" s="2"/>
      <c r="L17" s="2"/>
    </row>
    <row r="18" spans="2:13" x14ac:dyDescent="0.3">
      <c r="B18" s="20">
        <v>13</v>
      </c>
      <c r="C18" s="21">
        <v>2002</v>
      </c>
      <c r="D18" s="1">
        <v>200646.06880000001</v>
      </c>
      <c r="E18" s="1">
        <f t="shared" si="0"/>
        <v>219222.87472878679</v>
      </c>
      <c r="F18" s="14">
        <f t="shared" si="1"/>
        <v>211856.64000000001</v>
      </c>
      <c r="G18" s="14">
        <f t="shared" si="2"/>
        <v>212358.14429999999</v>
      </c>
      <c r="H18" s="11">
        <f t="shared" si="3"/>
        <v>3.5309069485210287E-2</v>
      </c>
      <c r="I18" s="11">
        <f t="shared" si="4"/>
        <v>3.6165315642695761E-2</v>
      </c>
      <c r="J18" s="11">
        <f t="shared" si="5"/>
        <v>3.4527189213897413E-2</v>
      </c>
      <c r="K18" s="22"/>
      <c r="L18" s="2"/>
    </row>
    <row r="19" spans="2:13" x14ac:dyDescent="0.3">
      <c r="B19" s="20">
        <v>14</v>
      </c>
      <c r="C19" s="21">
        <v>2003</v>
      </c>
      <c r="D19" s="1">
        <v>208507.92730000001</v>
      </c>
      <c r="E19" s="1">
        <f t="shared" si="0"/>
        <v>226963.4304453331</v>
      </c>
      <c r="F19" s="14">
        <f t="shared" si="1"/>
        <v>219766.44</v>
      </c>
      <c r="G19" s="14">
        <f t="shared" si="2"/>
        <v>219934.61360000001</v>
      </c>
      <c r="H19" s="11">
        <f t="shared" si="3"/>
        <v>3.5309069485210509E-2</v>
      </c>
      <c r="I19" s="11">
        <f t="shared" si="4"/>
        <v>3.7335624694132763E-2</v>
      </c>
      <c r="J19" s="11">
        <f t="shared" si="5"/>
        <v>3.5677790107718543E-2</v>
      </c>
      <c r="K19" s="22"/>
      <c r="L19" s="2"/>
    </row>
    <row r="20" spans="2:13" x14ac:dyDescent="0.3">
      <c r="B20" s="20">
        <v>15</v>
      </c>
      <c r="C20" s="21">
        <v>2004</v>
      </c>
      <c r="D20" s="1">
        <v>219627.70110000001</v>
      </c>
      <c r="E20" s="1">
        <f t="shared" si="0"/>
        <v>234977.29798152909</v>
      </c>
      <c r="F20" s="14">
        <f t="shared" si="1"/>
        <v>228191.6</v>
      </c>
      <c r="G20" s="14">
        <f t="shared" si="2"/>
        <v>228017.66250000001</v>
      </c>
      <c r="H20" s="11">
        <f t="shared" si="3"/>
        <v>3.5309069485210509E-2</v>
      </c>
      <c r="I20" s="11">
        <f t="shared" si="4"/>
        <v>3.8336881645805398E-2</v>
      </c>
      <c r="J20" s="11">
        <f t="shared" si="5"/>
        <v>3.6752054475157836E-2</v>
      </c>
      <c r="K20" s="22"/>
      <c r="L20" s="2"/>
      <c r="M20" s="2"/>
    </row>
    <row r="21" spans="2:13" x14ac:dyDescent="0.3">
      <c r="B21" s="20">
        <v>16</v>
      </c>
      <c r="C21" s="21">
        <v>2005</v>
      </c>
      <c r="D21" s="1">
        <v>229964.6017</v>
      </c>
      <c r="E21" s="1">
        <f t="shared" si="0"/>
        <v>243274.12772340587</v>
      </c>
      <c r="F21" s="14">
        <f t="shared" si="1"/>
        <v>237132.12</v>
      </c>
      <c r="G21" s="14">
        <f t="shared" si="2"/>
        <v>236624.8224</v>
      </c>
      <c r="H21" s="11">
        <f t="shared" si="3"/>
        <v>3.5309069485210287E-2</v>
      </c>
      <c r="I21" s="11">
        <f t="shared" si="4"/>
        <v>3.9179882169194657E-2</v>
      </c>
      <c r="J21" s="11">
        <f t="shared" si="5"/>
        <v>3.7747777104766955E-2</v>
      </c>
      <c r="K21" s="22"/>
      <c r="L21" s="15"/>
      <c r="M21" s="2"/>
    </row>
    <row r="22" spans="2:13" x14ac:dyDescent="0.3">
      <c r="B22" s="20">
        <v>17</v>
      </c>
      <c r="C22" s="21">
        <v>2006</v>
      </c>
      <c r="D22" s="1">
        <v>245554.83420000001</v>
      </c>
      <c r="E22" s="1">
        <f t="shared" si="0"/>
        <v>251863.91080314553</v>
      </c>
      <c r="F22" s="14">
        <f t="shared" si="1"/>
        <v>246588</v>
      </c>
      <c r="G22" s="14">
        <f t="shared" si="2"/>
        <v>245773.62469999999</v>
      </c>
      <c r="H22" s="11">
        <f t="shared" si="3"/>
        <v>3.5309069485210287E-2</v>
      </c>
      <c r="I22" s="11">
        <f t="shared" si="4"/>
        <v>3.9875998240980648E-2</v>
      </c>
      <c r="J22" s="11">
        <f t="shared" si="5"/>
        <v>3.866374713864329E-2</v>
      </c>
      <c r="K22" s="22"/>
      <c r="L22" s="8"/>
      <c r="M22" s="2"/>
    </row>
    <row r="23" spans="2:13" x14ac:dyDescent="0.3">
      <c r="B23" s="20">
        <v>18</v>
      </c>
      <c r="C23" s="21">
        <v>2007</v>
      </c>
      <c r="D23" s="1">
        <v>262372.03710000002</v>
      </c>
      <c r="E23" s="1">
        <f t="shared" si="0"/>
        <v>260756.99113051064</v>
      </c>
      <c r="F23" s="14">
        <f t="shared" si="1"/>
        <v>256559.24</v>
      </c>
      <c r="G23" s="14">
        <f t="shared" si="2"/>
        <v>255481.60080000001</v>
      </c>
      <c r="H23" s="11">
        <f t="shared" si="3"/>
        <v>3.5309069485210509E-2</v>
      </c>
      <c r="I23" s="11">
        <f t="shared" si="4"/>
        <v>4.0436842019887287E-2</v>
      </c>
      <c r="J23" s="11">
        <f t="shared" si="5"/>
        <v>3.9499666051839188E-2</v>
      </c>
      <c r="K23" s="22"/>
      <c r="L23" s="6"/>
      <c r="M23" s="2"/>
    </row>
    <row r="24" spans="2:13" x14ac:dyDescent="0.3">
      <c r="B24" s="20">
        <v>19</v>
      </c>
      <c r="C24" s="21">
        <v>2008</v>
      </c>
      <c r="D24" s="1">
        <v>270917.62150000001</v>
      </c>
      <c r="E24" s="1">
        <f t="shared" si="0"/>
        <v>269964.07784909219</v>
      </c>
      <c r="F24" s="14">
        <f t="shared" si="1"/>
        <v>267045.83999999997</v>
      </c>
      <c r="G24" s="14">
        <f t="shared" si="2"/>
        <v>265766.28210000001</v>
      </c>
      <c r="H24" s="11">
        <f t="shared" si="3"/>
        <v>3.5309069485210287E-2</v>
      </c>
      <c r="I24" s="11">
        <f t="shared" si="4"/>
        <v>4.0873990739916266E-2</v>
      </c>
      <c r="J24" s="11">
        <f t="shared" si="5"/>
        <v>4.0256054713118772E-2</v>
      </c>
      <c r="K24" s="22"/>
      <c r="L24" s="6"/>
      <c r="M24" s="2"/>
    </row>
    <row r="25" spans="2:13" x14ac:dyDescent="0.3">
      <c r="B25" s="20">
        <v>20</v>
      </c>
      <c r="C25" s="21">
        <v>2009</v>
      </c>
      <c r="D25" s="1">
        <v>274183.3224</v>
      </c>
      <c r="E25" s="1">
        <f t="shared" si="0"/>
        <v>279496.25823237654</v>
      </c>
      <c r="F25" s="14">
        <f t="shared" si="1"/>
        <v>278047.8</v>
      </c>
      <c r="G25" s="14">
        <f t="shared" si="2"/>
        <v>276645.2</v>
      </c>
      <c r="H25" s="11">
        <f t="shared" si="3"/>
        <v>3.5309069485210287E-2</v>
      </c>
      <c r="I25" s="11">
        <f t="shared" si="4"/>
        <v>4.1198769469691143E-2</v>
      </c>
      <c r="J25" s="11">
        <f t="shared" si="5"/>
        <v>4.0934153926669214E-2</v>
      </c>
      <c r="K25" s="22"/>
      <c r="L25" s="6"/>
      <c r="M25" s="2"/>
    </row>
    <row r="26" spans="2:13" x14ac:dyDescent="0.3">
      <c r="B26" s="20">
        <v>21</v>
      </c>
      <c r="C26" s="21">
        <v>2010</v>
      </c>
      <c r="D26" s="1">
        <v>286103.58840000001</v>
      </c>
      <c r="E26" s="1">
        <f t="shared" si="0"/>
        <v>289365.01103515975</v>
      </c>
      <c r="F26" s="14">
        <f t="shared" si="1"/>
        <v>289565.12</v>
      </c>
      <c r="G26" s="14">
        <f t="shared" si="2"/>
        <v>288135.88589999999</v>
      </c>
      <c r="H26" s="11">
        <f t="shared" si="3"/>
        <v>3.5309069485210065E-2</v>
      </c>
      <c r="I26" s="11">
        <f t="shared" si="4"/>
        <v>4.1422086418234638E-2</v>
      </c>
      <c r="J26" s="11">
        <f t="shared" si="5"/>
        <v>4.1535822418028445E-2</v>
      </c>
      <c r="K26" s="22"/>
      <c r="L26" s="6"/>
      <c r="M26" s="2"/>
    </row>
    <row r="27" spans="2:13" x14ac:dyDescent="0.3">
      <c r="B27" s="20">
        <v>22</v>
      </c>
      <c r="C27" s="21">
        <v>2011</v>
      </c>
      <c r="D27" s="1">
        <v>307168.05349999998</v>
      </c>
      <c r="E27" s="1">
        <f t="shared" si="0"/>
        <v>299582.22031638888</v>
      </c>
      <c r="F27" s="14">
        <f t="shared" si="1"/>
        <v>301597.80000000005</v>
      </c>
      <c r="G27" s="14">
        <f t="shared" si="2"/>
        <v>300255.87119999999</v>
      </c>
      <c r="H27" s="11">
        <f t="shared" si="3"/>
        <v>3.5309069485210287E-2</v>
      </c>
      <c r="I27" s="11">
        <f t="shared" si="4"/>
        <v>4.1554314276526227E-2</v>
      </c>
      <c r="J27" s="11">
        <f t="shared" si="5"/>
        <v>4.2063435667316851E-2</v>
      </c>
      <c r="K27" s="2"/>
      <c r="L27" s="6"/>
      <c r="M27" s="2"/>
    </row>
    <row r="28" spans="2:13" x14ac:dyDescent="0.3">
      <c r="B28" s="20">
        <v>23</v>
      </c>
      <c r="C28" s="21">
        <v>2012</v>
      </c>
      <c r="D28" s="1">
        <v>319156.98920000001</v>
      </c>
      <c r="E28" s="1">
        <f t="shared" si="0"/>
        <v>310160.18975007389</v>
      </c>
      <c r="F28" s="14">
        <f t="shared" si="1"/>
        <v>314145.83999999997</v>
      </c>
      <c r="G28" s="14">
        <f t="shared" si="2"/>
        <v>313022.68729999999</v>
      </c>
      <c r="H28" s="11">
        <f t="shared" si="3"/>
        <v>3.5309069485210509E-2</v>
      </c>
      <c r="I28" s="11">
        <f t="shared" si="4"/>
        <v>4.1605210648087976E-2</v>
      </c>
      <c r="J28" s="11">
        <f t="shared" si="5"/>
        <v>4.2519788369087541E-2</v>
      </c>
      <c r="K28" s="2"/>
      <c r="L28" s="6"/>
      <c r="M28" s="2"/>
    </row>
    <row r="29" spans="2:13" x14ac:dyDescent="0.3">
      <c r="B29" s="20">
        <v>24</v>
      </c>
      <c r="C29" s="21">
        <v>2013</v>
      </c>
      <c r="D29" s="1">
        <v>333732.47330000001</v>
      </c>
      <c r="E29" s="1">
        <f t="shared" si="0"/>
        <v>321111.65744150523</v>
      </c>
      <c r="F29" s="14">
        <f t="shared" si="1"/>
        <v>327209.24</v>
      </c>
      <c r="G29" s="14">
        <f t="shared" si="2"/>
        <v>326453.86560000002</v>
      </c>
      <c r="H29" s="11">
        <f t="shared" si="3"/>
        <v>3.5309069485210287E-2</v>
      </c>
      <c r="I29" s="11">
        <f t="shared" si="4"/>
        <v>4.1583870727048389E-2</v>
      </c>
      <c r="J29" s="11">
        <f t="shared" si="5"/>
        <v>4.29080026622084E-2</v>
      </c>
      <c r="K29" s="2"/>
      <c r="L29" s="6"/>
      <c r="M29" s="2"/>
    </row>
    <row r="30" spans="2:13" x14ac:dyDescent="0.3">
      <c r="B30" s="20">
        <v>25</v>
      </c>
      <c r="C30" s="21">
        <v>2014</v>
      </c>
      <c r="D30" s="1">
        <v>349512.38669999997</v>
      </c>
      <c r="E30" s="1">
        <f t="shared" si="0"/>
        <v>332449.81126661843</v>
      </c>
      <c r="F30" s="14">
        <f t="shared" si="1"/>
        <v>340788</v>
      </c>
      <c r="G30" s="14">
        <f t="shared" si="2"/>
        <v>340566.9375</v>
      </c>
      <c r="H30" s="11">
        <f t="shared" si="3"/>
        <v>3.5309069485210509E-2</v>
      </c>
      <c r="I30" s="11">
        <f t="shared" si="4"/>
        <v>4.1498705843392436E-2</v>
      </c>
      <c r="J30" s="11">
        <f t="shared" si="5"/>
        <v>4.3231443665282088E-2</v>
      </c>
      <c r="K30" s="2"/>
      <c r="L30" s="6"/>
      <c r="M30" s="2"/>
    </row>
    <row r="31" spans="2:13" x14ac:dyDescent="0.3">
      <c r="B31" s="20">
        <v>26</v>
      </c>
      <c r="C31" s="21">
        <v>2015</v>
      </c>
      <c r="D31" s="1">
        <v>359843.78370000003</v>
      </c>
      <c r="E31" s="1">
        <f t="shared" si="0"/>
        <v>344188.30475297646</v>
      </c>
      <c r="F31" s="14">
        <f t="shared" si="1"/>
        <v>354882.12</v>
      </c>
      <c r="G31" s="14">
        <f t="shared" si="2"/>
        <v>355379.43439999997</v>
      </c>
      <c r="H31" s="11">
        <f t="shared" si="3"/>
        <v>3.5309069485210065E-2</v>
      </c>
      <c r="I31" s="11">
        <f t="shared" si="4"/>
        <v>4.1357442163456382E-2</v>
      </c>
      <c r="J31" s="11">
        <f t="shared" si="5"/>
        <v>4.3493643301766305E-2</v>
      </c>
      <c r="K31" s="2"/>
      <c r="L31" s="2"/>
      <c r="M31" s="2"/>
    </row>
    <row r="32" spans="2:13" x14ac:dyDescent="0.3">
      <c r="B32" s="20">
        <v>27</v>
      </c>
      <c r="C32" s="21">
        <v>2016</v>
      </c>
      <c r="D32" s="1">
        <v>366906.12920000002</v>
      </c>
      <c r="E32" s="1">
        <f t="shared" si="0"/>
        <v>356341.2735214961</v>
      </c>
      <c r="F32" s="14">
        <f t="shared" si="1"/>
        <v>369491.6</v>
      </c>
      <c r="G32" s="14">
        <f t="shared" si="2"/>
        <v>370908.88769999996</v>
      </c>
      <c r="H32" s="11">
        <f t="shared" si="3"/>
        <v>3.5309069485210509E-2</v>
      </c>
      <c r="I32" s="11">
        <f t="shared" si="4"/>
        <v>4.1167134596693744E-2</v>
      </c>
      <c r="J32" s="11">
        <f t="shared" si="5"/>
        <v>4.3698232921719038E-2</v>
      </c>
      <c r="K32" s="49"/>
      <c r="L32" s="49"/>
      <c r="M32" s="2"/>
    </row>
    <row r="33" spans="2:13" x14ac:dyDescent="0.3">
      <c r="B33" s="20">
        <v>28</v>
      </c>
      <c r="C33" s="21">
        <v>2017</v>
      </c>
      <c r="D33" s="1">
        <v>373470.78629999998</v>
      </c>
      <c r="E33" s="1">
        <f t="shared" si="0"/>
        <v>368923.35230871488</v>
      </c>
      <c r="F33" s="14">
        <f t="shared" si="1"/>
        <v>384616.44</v>
      </c>
      <c r="G33" s="14">
        <f t="shared" si="2"/>
        <v>387172.82880000002</v>
      </c>
      <c r="H33" s="11">
        <f t="shared" si="3"/>
        <v>3.5309069485210065E-2</v>
      </c>
      <c r="I33" s="11">
        <f t="shared" si="4"/>
        <v>4.0934191738053016E-2</v>
      </c>
      <c r="J33" s="11">
        <f t="shared" si="5"/>
        <v>4.3848884832208945E-2</v>
      </c>
      <c r="K33" s="2"/>
      <c r="L33" s="2"/>
      <c r="M33" s="2"/>
    </row>
    <row r="34" spans="2:13" x14ac:dyDescent="0.3">
      <c r="B34" s="20">
        <v>29</v>
      </c>
      <c r="C34" s="21">
        <v>2018</v>
      </c>
      <c r="D34" s="2"/>
      <c r="E34" s="1">
        <f t="shared" si="0"/>
        <v>381949.69259010005</v>
      </c>
      <c r="F34" s="14">
        <f t="shared" si="1"/>
        <v>400256.64</v>
      </c>
      <c r="G34" s="14">
        <f t="shared" si="2"/>
        <v>404188.78909999999</v>
      </c>
      <c r="H34" s="11">
        <f t="shared" si="3"/>
        <v>3.5309069485210509E-2</v>
      </c>
      <c r="I34" s="11">
        <f t="shared" si="4"/>
        <v>4.0664408416863251E-2</v>
      </c>
      <c r="J34" s="11">
        <f t="shared" si="5"/>
        <v>4.3949262536679301E-2</v>
      </c>
      <c r="K34" s="2"/>
      <c r="L34" s="2"/>
      <c r="M34" s="2"/>
    </row>
    <row r="35" spans="2:13" x14ac:dyDescent="0.3">
      <c r="B35" s="20">
        <v>30</v>
      </c>
      <c r="C35" s="21">
        <v>2019</v>
      </c>
      <c r="D35" s="2"/>
      <c r="E35" s="1">
        <f t="shared" si="0"/>
        <v>395435.98082561872</v>
      </c>
      <c r="F35" s="14">
        <f t="shared" si="1"/>
        <v>416412.2</v>
      </c>
      <c r="G35" s="14">
        <f t="shared" si="2"/>
        <v>421974.3</v>
      </c>
      <c r="H35" s="11">
        <f t="shared" si="3"/>
        <v>3.5309069485210509E-2</v>
      </c>
      <c r="I35" s="11">
        <f t="shared" si="4"/>
        <v>4.0363003097212857E-2</v>
      </c>
      <c r="J35" s="11">
        <f t="shared" si="5"/>
        <v>4.4002979250371332E-2</v>
      </c>
      <c r="K35" s="2"/>
      <c r="L35" s="2"/>
      <c r="M35" s="2"/>
    </row>
    <row r="36" spans="2:13" x14ac:dyDescent="0.3">
      <c r="B36" s="20">
        <v>31</v>
      </c>
      <c r="C36" s="21">
        <v>2020</v>
      </c>
      <c r="D36" s="2"/>
      <c r="E36" s="1">
        <f t="shared" si="0"/>
        <v>409398.4573495427</v>
      </c>
      <c r="F36" s="14">
        <f t="shared" si="1"/>
        <v>433083.12</v>
      </c>
      <c r="G36" s="14">
        <f t="shared" si="2"/>
        <v>440546.89289999998</v>
      </c>
      <c r="H36" s="11">
        <f t="shared" si="3"/>
        <v>3.5309069485210065E-2</v>
      </c>
      <c r="I36" s="11">
        <f t="shared" si="4"/>
        <v>4.0034657966313114E-2</v>
      </c>
      <c r="J36" s="11">
        <f t="shared" si="5"/>
        <v>4.4013564096202051E-2</v>
      </c>
      <c r="K36" s="2"/>
      <c r="L36" s="2"/>
      <c r="M36" s="2"/>
    </row>
    <row r="37" spans="2:13" x14ac:dyDescent="0.3">
      <c r="B37" s="20">
        <v>32</v>
      </c>
      <c r="C37" s="21">
        <v>2021</v>
      </c>
      <c r="D37" s="2"/>
      <c r="E37" s="1">
        <f t="shared" si="0"/>
        <v>423853.93592723564</v>
      </c>
      <c r="F37" s="14">
        <f t="shared" si="1"/>
        <v>450269.4</v>
      </c>
      <c r="G37" s="14">
        <f t="shared" si="2"/>
        <v>459924.0992</v>
      </c>
      <c r="H37" s="11">
        <f t="shared" si="3"/>
        <v>3.5309069485210287E-2</v>
      </c>
      <c r="I37" s="11">
        <f t="shared" si="4"/>
        <v>3.9683560051936517E-2</v>
      </c>
      <c r="J37" s="11">
        <f t="shared" si="5"/>
        <v>4.3984435283257017E-2</v>
      </c>
      <c r="K37" s="2"/>
      <c r="L37" s="2"/>
      <c r="M37" s="2"/>
    </row>
    <row r="38" spans="2:13" x14ac:dyDescent="0.3">
      <c r="B38" s="20">
        <v>33</v>
      </c>
      <c r="C38" s="21">
        <v>2022</v>
      </c>
      <c r="D38" s="2"/>
      <c r="E38" s="1">
        <f t="shared" si="0"/>
        <v>438819.8240024703</v>
      </c>
      <c r="F38" s="14">
        <f t="shared" si="1"/>
        <v>467971.04000000004</v>
      </c>
      <c r="G38" s="14">
        <f t="shared" si="2"/>
        <v>480123.45029999997</v>
      </c>
      <c r="H38" s="11">
        <f t="shared" si="3"/>
        <v>3.5309069485210287E-2</v>
      </c>
      <c r="I38" s="11">
        <f t="shared" si="4"/>
        <v>3.9313442130422427E-2</v>
      </c>
      <c r="J38" s="11">
        <f t="shared" si="5"/>
        <v>4.3918879517587994E-2</v>
      </c>
      <c r="K38" s="2"/>
      <c r="L38" s="2"/>
      <c r="M38" s="2"/>
    </row>
    <row r="39" spans="2:13" x14ac:dyDescent="0.3">
      <c r="B39" s="20">
        <v>34</v>
      </c>
      <c r="C39" s="21">
        <v>2023</v>
      </c>
      <c r="D39" s="2"/>
      <c r="E39" s="1">
        <f t="shared" si="0"/>
        <v>454314.14365966123</v>
      </c>
      <c r="F39" s="14">
        <f t="shared" si="1"/>
        <v>486188.04000000004</v>
      </c>
      <c r="G39" s="14">
        <f t="shared" si="2"/>
        <v>501162.47759999998</v>
      </c>
      <c r="H39" s="11">
        <f t="shared" ref="H39:H64" si="6">+E39/E38-1</f>
        <v>3.5309069485210287E-2</v>
      </c>
      <c r="I39" s="11">
        <f t="shared" ref="I39:I64" si="7">+F39/F38-1</f>
        <v>3.8927622529804307E-2</v>
      </c>
      <c r="J39" s="11">
        <f t="shared" ref="J39:J64" si="8">+G39/G38-1</f>
        <v>4.3820036881876856E-2</v>
      </c>
      <c r="K39" s="2"/>
      <c r="L39" s="2"/>
      <c r="M39" s="2"/>
    </row>
    <row r="40" spans="2:13" x14ac:dyDescent="0.3">
      <c r="B40" s="20">
        <v>35</v>
      </c>
      <c r="C40" s="21">
        <v>2024</v>
      </c>
      <c r="D40" s="2"/>
      <c r="E40" s="1">
        <f t="shared" si="0"/>
        <v>470355.55332625413</v>
      </c>
      <c r="F40" s="14">
        <f t="shared" si="1"/>
        <v>504920.4</v>
      </c>
      <c r="G40" s="14">
        <f t="shared" si="2"/>
        <v>523058.71250000002</v>
      </c>
      <c r="H40" s="11">
        <f t="shared" si="6"/>
        <v>3.5309069485210509E-2</v>
      </c>
      <c r="I40" s="11">
        <f t="shared" si="7"/>
        <v>3.852904320723316E-2</v>
      </c>
      <c r="J40" s="11">
        <f t="shared" si="8"/>
        <v>4.369089043708585E-2</v>
      </c>
      <c r="K40" s="2"/>
      <c r="L40" s="2"/>
      <c r="M40" s="2"/>
    </row>
    <row r="41" spans="2:13" x14ac:dyDescent="0.3">
      <c r="B41" s="20">
        <v>36</v>
      </c>
      <c r="C41" s="21">
        <v>2025</v>
      </c>
      <c r="D41" s="2"/>
      <c r="E41" s="1">
        <f t="shared" si="0"/>
        <v>486963.37024140533</v>
      </c>
      <c r="F41" s="14">
        <f t="shared" si="1"/>
        <v>524168.12000000005</v>
      </c>
      <c r="G41" s="14">
        <f t="shared" si="2"/>
        <v>545829.68640000001</v>
      </c>
      <c r="H41" s="11">
        <f t="shared" si="6"/>
        <v>3.5309069485210287E-2</v>
      </c>
      <c r="I41" s="11">
        <f t="shared" si="7"/>
        <v>3.8120305695709789E-2</v>
      </c>
      <c r="J41" s="11">
        <f t="shared" si="8"/>
        <v>4.3534259837034961E-2</v>
      </c>
    </row>
    <row r="42" spans="2:13" x14ac:dyDescent="0.3">
      <c r="B42" s="20">
        <v>37</v>
      </c>
      <c r="C42" s="21">
        <v>2026</v>
      </c>
      <c r="D42" s="2"/>
      <c r="E42" s="1">
        <f t="shared" si="0"/>
        <v>504157.59371801134</v>
      </c>
      <c r="F42" s="14">
        <f t="shared" si="1"/>
        <v>543931.19999999995</v>
      </c>
      <c r="G42" s="14">
        <f t="shared" si="2"/>
        <v>569492.93070000003</v>
      </c>
      <c r="H42" s="11">
        <f t="shared" si="6"/>
        <v>3.5309069485210287E-2</v>
      </c>
      <c r="I42" s="11">
        <f t="shared" si="7"/>
        <v>3.7703704681619987E-2</v>
      </c>
      <c r="J42" s="11">
        <f t="shared" si="8"/>
        <v>4.335279829880645E-2</v>
      </c>
    </row>
    <row r="43" spans="2:13" x14ac:dyDescent="0.3">
      <c r="B43" s="20">
        <v>38</v>
      </c>
      <c r="C43" s="21">
        <v>2027</v>
      </c>
      <c r="D43" s="2"/>
      <c r="E43" s="1">
        <f t="shared" si="0"/>
        <v>521958.92922609707</v>
      </c>
      <c r="F43" s="14">
        <f t="shared" si="1"/>
        <v>564209.64</v>
      </c>
      <c r="G43" s="14">
        <f t="shared" si="2"/>
        <v>594065.97680000006</v>
      </c>
      <c r="H43" s="11">
        <f t="shared" si="6"/>
        <v>3.5309069485210287E-2</v>
      </c>
      <c r="I43" s="11">
        <f t="shared" si="7"/>
        <v>3.7281259100415687E-2</v>
      </c>
      <c r="J43" s="11">
        <f t="shared" si="8"/>
        <v>4.3148992332171288E-2</v>
      </c>
    </row>
    <row r="44" spans="2:13" x14ac:dyDescent="0.3">
      <c r="B44" s="20">
        <v>39</v>
      </c>
      <c r="C44" s="21">
        <v>2028</v>
      </c>
      <c r="D44" s="2"/>
      <c r="E44" s="1">
        <f t="shared" si="0"/>
        <v>540388.8133265673</v>
      </c>
      <c r="F44" s="14">
        <f t="shared" si="1"/>
        <v>585003.44000000006</v>
      </c>
      <c r="G44" s="14">
        <f t="shared" si="2"/>
        <v>619566.35609999998</v>
      </c>
      <c r="H44" s="11">
        <f t="shared" si="6"/>
        <v>3.5309069485210287E-2</v>
      </c>
      <c r="I44" s="11">
        <f t="shared" si="7"/>
        <v>3.6854740730768221E-2</v>
      </c>
      <c r="J44" s="11">
        <f t="shared" si="8"/>
        <v>4.2925163695386903E-2</v>
      </c>
    </row>
    <row r="45" spans="2:13" x14ac:dyDescent="0.3">
      <c r="B45" s="20">
        <v>40</v>
      </c>
      <c r="C45" s="21">
        <v>2029</v>
      </c>
      <c r="D45" s="2"/>
      <c r="E45" s="1">
        <f t="shared" si="0"/>
        <v>559469.43948534539</v>
      </c>
      <c r="F45" s="14">
        <f t="shared" si="1"/>
        <v>606312.6</v>
      </c>
      <c r="G45" s="14">
        <f t="shared" si="2"/>
        <v>646011.6</v>
      </c>
      <c r="H45" s="11">
        <f t="shared" si="6"/>
        <v>3.5309069485210287E-2</v>
      </c>
      <c r="I45" s="11">
        <f t="shared" si="7"/>
        <v>3.6425700334343114E-2</v>
      </c>
      <c r="J45" s="11">
        <f t="shared" si="8"/>
        <v>4.2683473109265568E-2</v>
      </c>
    </row>
    <row r="46" spans="2:13" x14ac:dyDescent="0.3">
      <c r="B46" s="20">
        <v>41</v>
      </c>
      <c r="C46" s="21">
        <v>2030</v>
      </c>
      <c r="D46" s="2"/>
      <c r="E46" s="1">
        <f t="shared" si="0"/>
        <v>579223.78479898523</v>
      </c>
      <c r="F46" s="14">
        <f t="shared" si="1"/>
        <v>628137.12</v>
      </c>
      <c r="G46" s="14">
        <f t="shared" si="2"/>
        <v>673419.23989999993</v>
      </c>
      <c r="H46" s="11">
        <f t="shared" si="6"/>
        <v>3.5309069485210509E-2</v>
      </c>
      <c r="I46" s="11">
        <f t="shared" si="7"/>
        <v>3.5995491434616333E-2</v>
      </c>
      <c r="J46" s="11">
        <f t="shared" si="8"/>
        <v>4.2425925323941405E-2</v>
      </c>
    </row>
    <row r="47" spans="2:13" x14ac:dyDescent="0.3">
      <c r="B47" s="20">
        <v>42</v>
      </c>
      <c r="C47" s="21">
        <v>2031</v>
      </c>
      <c r="D47" s="2"/>
      <c r="E47" s="1">
        <f t="shared" si="0"/>
        <v>599675.63766393904</v>
      </c>
      <c r="F47" s="14">
        <f t="shared" si="1"/>
        <v>650477</v>
      </c>
      <c r="G47" s="14">
        <f t="shared" si="2"/>
        <v>701806.80719999992</v>
      </c>
      <c r="H47" s="11">
        <f t="shared" si="6"/>
        <v>3.5309069485210287E-2</v>
      </c>
      <c r="I47" s="11">
        <f t="shared" si="7"/>
        <v>3.5565291858567383E-2</v>
      </c>
      <c r="J47" s="11">
        <f t="shared" si="8"/>
        <v>4.2154375191619797E-2</v>
      </c>
    </row>
    <row r="48" spans="2:13" x14ac:dyDescent="0.3">
      <c r="B48" s="20">
        <v>43</v>
      </c>
      <c r="C48" s="21">
        <v>2032</v>
      </c>
      <c r="D48" s="2"/>
      <c r="E48" s="1">
        <f t="shared" si="0"/>
        <v>620849.6264228028</v>
      </c>
      <c r="F48" s="14">
        <f t="shared" si="1"/>
        <v>673332.24</v>
      </c>
      <c r="G48" s="14">
        <f t="shared" si="2"/>
        <v>731191.83329999994</v>
      </c>
      <c r="H48" s="11">
        <f t="shared" si="6"/>
        <v>3.5309069485210287E-2</v>
      </c>
      <c r="I48" s="11">
        <f t="shared" si="7"/>
        <v>3.5136123183448387E-2</v>
      </c>
      <c r="J48" s="11">
        <f t="shared" si="8"/>
        <v>4.1870534452690178E-2</v>
      </c>
    </row>
    <row r="49" spans="2:10" x14ac:dyDescent="0.3">
      <c r="B49" s="20">
        <v>44</v>
      </c>
      <c r="C49" s="21">
        <v>2033</v>
      </c>
      <c r="D49" s="2"/>
      <c r="E49" s="1">
        <f t="shared" si="0"/>
        <v>642771.24902203248</v>
      </c>
      <c r="F49" s="14">
        <f t="shared" si="1"/>
        <v>696702.84000000008</v>
      </c>
      <c r="G49" s="14">
        <f t="shared" si="2"/>
        <v>761591.84960000007</v>
      </c>
      <c r="H49" s="11">
        <f t="shared" si="6"/>
        <v>3.5309069485210509E-2</v>
      </c>
      <c r="I49" s="11">
        <f t="shared" si="7"/>
        <v>3.4708868240142632E-2</v>
      </c>
      <c r="J49" s="11">
        <f t="shared" si="8"/>
        <v>4.157597899144938E-2</v>
      </c>
    </row>
    <row r="50" spans="2:10" x14ac:dyDescent="0.3">
      <c r="B50" s="20">
        <v>45</v>
      </c>
      <c r="C50" s="21">
        <v>2034</v>
      </c>
      <c r="D50" s="2"/>
      <c r="E50" s="1">
        <f t="shared" si="0"/>
        <v>665466.90371684695</v>
      </c>
      <c r="F50" s="14">
        <f t="shared" si="1"/>
        <v>720588.80000000005</v>
      </c>
      <c r="G50" s="14">
        <f t="shared" si="2"/>
        <v>793024.38749999995</v>
      </c>
      <c r="H50" s="11">
        <f t="shared" si="6"/>
        <v>3.5309069485210509E-2</v>
      </c>
      <c r="I50" s="11">
        <f t="shared" si="7"/>
        <v>3.4284286827365174E-2</v>
      </c>
      <c r="J50" s="11">
        <f t="shared" si="8"/>
        <v>4.1272156361059631E-2</v>
      </c>
    </row>
    <row r="51" spans="2:10" x14ac:dyDescent="0.3">
      <c r="B51" s="20">
        <v>46</v>
      </c>
      <c r="C51" s="21">
        <v>2035</v>
      </c>
      <c r="D51" s="2"/>
      <c r="E51" s="1">
        <f t="shared" si="0"/>
        <v>688963.92086029286</v>
      </c>
      <c r="F51" s="14">
        <f t="shared" si="1"/>
        <v>744990.12</v>
      </c>
      <c r="G51" s="14">
        <f t="shared" si="2"/>
        <v>825506.97840000002</v>
      </c>
      <c r="H51" s="11">
        <f t="shared" si="6"/>
        <v>3.5309069485210287E-2</v>
      </c>
      <c r="I51" s="11">
        <f t="shared" si="7"/>
        <v>3.3863029788972598E-2</v>
      </c>
      <c r="J51" s="11">
        <f t="shared" si="8"/>
        <v>4.0960393415391705E-2</v>
      </c>
    </row>
    <row r="52" spans="2:10" x14ac:dyDescent="0.3">
      <c r="B52" s="20">
        <v>47</v>
      </c>
      <c r="C52" s="21">
        <v>2036</v>
      </c>
      <c r="D52" s="2"/>
      <c r="E52" s="1">
        <f t="shared" si="0"/>
        <v>713290.59581475181</v>
      </c>
      <c r="F52" s="14">
        <f t="shared" si="1"/>
        <v>769906.8</v>
      </c>
      <c r="G52" s="14">
        <f t="shared" si="2"/>
        <v>859057.15370000002</v>
      </c>
      <c r="H52" s="11">
        <f t="shared" si="6"/>
        <v>3.5309069485210287E-2</v>
      </c>
      <c r="I52" s="11">
        <f t="shared" si="7"/>
        <v>3.3445651601393012E-2</v>
      </c>
      <c r="J52" s="11">
        <f t="shared" si="8"/>
        <v>4.0641903918277045E-2</v>
      </c>
    </row>
    <row r="53" spans="2:10" x14ac:dyDescent="0.3">
      <c r="B53" s="20">
        <v>48</v>
      </c>
      <c r="C53" s="21">
        <v>2037</v>
      </c>
      <c r="D53" s="2"/>
      <c r="E53" s="1">
        <f t="shared" si="0"/>
        <v>738476.22302552185</v>
      </c>
      <c r="F53" s="14">
        <f t="shared" si="1"/>
        <v>795338.84</v>
      </c>
      <c r="G53" s="14">
        <f t="shared" si="2"/>
        <v>893692.44480000006</v>
      </c>
      <c r="H53" s="11">
        <f t="shared" si="6"/>
        <v>3.5309069485210065E-2</v>
      </c>
      <c r="I53" s="11">
        <f t="shared" si="7"/>
        <v>3.3032621610823432E-2</v>
      </c>
      <c r="J53" s="11">
        <f t="shared" si="8"/>
        <v>4.0317796028848774E-2</v>
      </c>
    </row>
    <row r="54" spans="2:10" x14ac:dyDescent="0.3">
      <c r="B54" s="20">
        <v>49</v>
      </c>
      <c r="C54" s="21">
        <v>2038</v>
      </c>
      <c r="D54" s="2"/>
      <c r="E54" s="1">
        <f t="shared" si="0"/>
        <v>764551.13129750593</v>
      </c>
      <c r="F54" s="14">
        <f t="shared" si="1"/>
        <v>821286.24000000011</v>
      </c>
      <c r="G54" s="14">
        <f t="shared" si="2"/>
        <v>929430.38309999998</v>
      </c>
      <c r="H54" s="11">
        <f t="shared" si="6"/>
        <v>3.5309069485210731E-2</v>
      </c>
      <c r="I54" s="11">
        <f t="shared" si="7"/>
        <v>3.2624334051132298E-2</v>
      </c>
      <c r="J54" s="11">
        <f t="shared" si="8"/>
        <v>3.9989079585424747E-2</v>
      </c>
    </row>
    <row r="55" spans="2:10" x14ac:dyDescent="0.3">
      <c r="B55" s="20">
        <v>50</v>
      </c>
      <c r="C55" s="21">
        <v>2039</v>
      </c>
      <c r="D55" s="2"/>
      <c r="E55" s="1">
        <f t="shared" si="0"/>
        <v>791546.72031748563</v>
      </c>
      <c r="F55" s="14">
        <f t="shared" si="1"/>
        <v>847749</v>
      </c>
      <c r="G55" s="14">
        <f t="shared" si="2"/>
        <v>966288.5</v>
      </c>
      <c r="H55" s="11">
        <f t="shared" si="6"/>
        <v>3.5309069485210287E-2</v>
      </c>
      <c r="I55" s="11">
        <f t="shared" si="7"/>
        <v>3.2221116964044061E-2</v>
      </c>
      <c r="J55" s="11">
        <f t="shared" si="8"/>
        <v>3.9656673130336495E-2</v>
      </c>
    </row>
    <row r="56" spans="2:10" x14ac:dyDescent="0.3">
      <c r="B56" s="20">
        <v>51</v>
      </c>
      <c r="C56" s="21">
        <v>2040</v>
      </c>
      <c r="D56" s="2"/>
      <c r="E56" s="1">
        <f t="shared" si="0"/>
        <v>819495.49846596597</v>
      </c>
      <c r="F56" s="14">
        <f t="shared" si="1"/>
        <v>874727.12000000011</v>
      </c>
      <c r="G56" s="14">
        <f t="shared" si="2"/>
        <v>1004284.3269</v>
      </c>
      <c r="H56" s="11">
        <f t="shared" si="6"/>
        <v>3.5309069485210287E-2</v>
      </c>
      <c r="I56" s="11">
        <f t="shared" si="7"/>
        <v>3.1823240133577402E-2</v>
      </c>
      <c r="J56" s="11">
        <f t="shared" si="8"/>
        <v>3.93214106346087E-2</v>
      </c>
    </row>
    <row r="57" spans="2:10" x14ac:dyDescent="0.3">
      <c r="B57" s="20">
        <v>52</v>
      </c>
      <c r="C57" s="21">
        <v>2041</v>
      </c>
      <c r="D57" s="2"/>
      <c r="E57" s="1">
        <f t="shared" si="0"/>
        <v>848431.12196411786</v>
      </c>
      <c r="F57" s="14">
        <f t="shared" si="1"/>
        <v>902220.6</v>
      </c>
      <c r="G57" s="14">
        <f t="shared" si="2"/>
        <v>1043435.3951999999</v>
      </c>
      <c r="H57" s="11">
        <f t="shared" si="6"/>
        <v>3.5309069485210287E-2</v>
      </c>
      <c r="I57" s="11">
        <f t="shared" si="7"/>
        <v>3.1430922137180239E-2</v>
      </c>
      <c r="J57" s="11">
        <f t="shared" si="8"/>
        <v>3.8984047894932816E-2</v>
      </c>
    </row>
    <row r="58" spans="2:10" x14ac:dyDescent="0.3">
      <c r="B58" s="20">
        <v>53</v>
      </c>
      <c r="C58" s="21">
        <v>2042</v>
      </c>
      <c r="D58" s="2"/>
      <c r="E58" s="1">
        <f t="shared" si="0"/>
        <v>878388.43540296401</v>
      </c>
      <c r="F58" s="14">
        <f t="shared" si="1"/>
        <v>930229.44</v>
      </c>
      <c r="G58" s="14">
        <f t="shared" si="2"/>
        <v>1083759.2363</v>
      </c>
      <c r="H58" s="11">
        <f t="shared" si="6"/>
        <v>3.5309069485210509E-2</v>
      </c>
      <c r="I58" s="11">
        <f t="shared" si="7"/>
        <v>3.1044336606812051E-2</v>
      </c>
      <c r="J58" s="11">
        <f t="shared" si="8"/>
        <v>3.8645268586342096E-2</v>
      </c>
    </row>
    <row r="59" spans="2:10" x14ac:dyDescent="0.3">
      <c r="B59" s="20">
        <v>54</v>
      </c>
      <c r="C59" s="21">
        <v>2043</v>
      </c>
      <c r="D59" s="2"/>
      <c r="E59" s="1">
        <f t="shared" si="0"/>
        <v>909403.51370361238</v>
      </c>
      <c r="F59" s="14">
        <f t="shared" si="1"/>
        <v>958753.64</v>
      </c>
      <c r="G59" s="14">
        <f t="shared" si="2"/>
        <v>1125273.3816</v>
      </c>
      <c r="H59" s="11">
        <f t="shared" si="6"/>
        <v>3.5309069485210287E-2</v>
      </c>
      <c r="I59" s="11">
        <f t="shared" si="7"/>
        <v>3.0663617784446817E-2</v>
      </c>
      <c r="J59" s="11">
        <f t="shared" si="8"/>
        <v>3.8305689962773393E-2</v>
      </c>
    </row>
    <row r="60" spans="2:10" x14ac:dyDescent="0.3">
      <c r="B60" s="20">
        <v>55</v>
      </c>
      <c r="C60" s="21">
        <v>2044</v>
      </c>
      <c r="D60" s="2"/>
      <c r="E60" s="1">
        <f t="shared" si="0"/>
        <v>941513.70555906766</v>
      </c>
      <c r="F60" s="14">
        <f t="shared" si="1"/>
        <v>987793.2</v>
      </c>
      <c r="G60" s="14">
        <f t="shared" si="2"/>
        <v>1167995.3625</v>
      </c>
      <c r="H60" s="11">
        <f t="shared" si="6"/>
        <v>3.5309069485210287E-2</v>
      </c>
      <c r="I60" s="11">
        <f t="shared" si="7"/>
        <v>3.0288865448270919E-2</v>
      </c>
      <c r="J60" s="11">
        <f t="shared" si="8"/>
        <v>3.7965868204626663E-2</v>
      </c>
    </row>
    <row r="61" spans="2:10" x14ac:dyDescent="0.3">
      <c r="B61" s="20">
        <v>56</v>
      </c>
      <c r="C61" s="21">
        <v>2045</v>
      </c>
      <c r="D61" s="2"/>
      <c r="E61" s="1">
        <f t="shared" si="0"/>
        <v>974757.67840993055</v>
      </c>
      <c r="F61" s="14">
        <f t="shared" si="1"/>
        <v>1017348.12</v>
      </c>
      <c r="G61" s="14">
        <f t="shared" si="2"/>
        <v>1211942.7104</v>
      </c>
      <c r="H61" s="11">
        <f t="shared" si="6"/>
        <v>3.5309069485210287E-2</v>
      </c>
      <c r="I61" s="11">
        <f t="shared" si="7"/>
        <v>2.9920149278209296E-2</v>
      </c>
      <c r="J61" s="11">
        <f t="shared" si="8"/>
        <v>3.7626303417792828E-2</v>
      </c>
    </row>
    <row r="62" spans="2:10" x14ac:dyDescent="0.3">
      <c r="B62" s="20">
        <v>57</v>
      </c>
      <c r="C62" s="21">
        <v>2046</v>
      </c>
      <c r="D62" s="2"/>
      <c r="E62" s="1">
        <f t="shared" si="0"/>
        <v>1009175.465008149</v>
      </c>
      <c r="F62" s="14">
        <f t="shared" si="1"/>
        <v>1047418.4</v>
      </c>
      <c r="G62" s="14">
        <f t="shared" si="2"/>
        <v>1257132.9567</v>
      </c>
      <c r="H62" s="11">
        <f t="shared" si="6"/>
        <v>3.5309069485210287E-2</v>
      </c>
      <c r="I62" s="11">
        <f t="shared" si="7"/>
        <v>2.9557512722390378E-2</v>
      </c>
      <c r="J62" s="11">
        <f t="shared" si="8"/>
        <v>3.7287444292713356E-2</v>
      </c>
    </row>
    <row r="63" spans="2:10" x14ac:dyDescent="0.3">
      <c r="B63" s="20">
        <v>58</v>
      </c>
      <c r="C63" s="21">
        <v>2047</v>
      </c>
      <c r="D63" s="2"/>
      <c r="E63" s="1">
        <f t="shared" si="0"/>
        <v>1044808.5116248912</v>
      </c>
      <c r="F63" s="14">
        <f t="shared" si="1"/>
        <v>1078004.04</v>
      </c>
      <c r="G63" s="14">
        <f t="shared" si="2"/>
        <v>1303583.6328</v>
      </c>
      <c r="H63" s="11">
        <f t="shared" si="6"/>
        <v>3.5309069485210287E-2</v>
      </c>
      <c r="I63" s="11">
        <f t="shared" si="7"/>
        <v>2.9200976419738289E-2</v>
      </c>
      <c r="J63" s="11">
        <f t="shared" si="8"/>
        <v>3.6949692435026105E-2</v>
      </c>
    </row>
    <row r="64" spans="2:10" x14ac:dyDescent="0.3">
      <c r="B64" s="20">
        <v>59</v>
      </c>
      <c r="C64" s="21">
        <v>2048</v>
      </c>
      <c r="D64" s="2"/>
      <c r="E64" s="1">
        <f t="shared" si="0"/>
        <v>1081699.7279605935</v>
      </c>
      <c r="F64" s="14">
        <f t="shared" si="1"/>
        <v>1109105.04</v>
      </c>
      <c r="G64" s="14">
        <f t="shared" si="2"/>
        <v>1351312.2700999998</v>
      </c>
      <c r="H64" s="11">
        <f t="shared" si="6"/>
        <v>3.5309069485210287E-2</v>
      </c>
      <c r="I64" s="11">
        <f t="shared" si="7"/>
        <v>2.8850541228027327E-2</v>
      </c>
      <c r="J64" s="11">
        <f t="shared" si="8"/>
        <v>3.6613406381516445E-2</v>
      </c>
    </row>
    <row r="67" spans="1:3" x14ac:dyDescent="0.3">
      <c r="A67" s="50" t="s">
        <v>61</v>
      </c>
      <c r="B67" s="52"/>
      <c r="C67" s="52"/>
    </row>
    <row r="69" spans="1:3" x14ac:dyDescent="0.3">
      <c r="B69" s="19" t="s">
        <v>31</v>
      </c>
    </row>
    <row r="70" spans="1:3" x14ac:dyDescent="0.3">
      <c r="B70" s="19" t="s">
        <v>32</v>
      </c>
    </row>
    <row r="71" spans="1:3" x14ac:dyDescent="0.3">
      <c r="B71" s="19" t="s">
        <v>33</v>
      </c>
    </row>
    <row r="72" spans="1:3" x14ac:dyDescent="0.3">
      <c r="B72" s="19" t="s">
        <v>34</v>
      </c>
    </row>
    <row r="73" spans="1:3" x14ac:dyDescent="0.3">
      <c r="B73" s="19" t="s">
        <v>35</v>
      </c>
    </row>
    <row r="74" spans="1:3" x14ac:dyDescent="0.3">
      <c r="B74" s="19" t="s">
        <v>36</v>
      </c>
    </row>
    <row r="75" spans="1:3" x14ac:dyDescent="0.3">
      <c r="B75" s="19" t="s">
        <v>37</v>
      </c>
    </row>
    <row r="76" spans="1:3" x14ac:dyDescent="0.3">
      <c r="B76" s="19" t="s">
        <v>38</v>
      </c>
    </row>
    <row r="77" spans="1:3" x14ac:dyDescent="0.3">
      <c r="B77" s="19" t="s">
        <v>39</v>
      </c>
    </row>
    <row r="78" spans="1:3" x14ac:dyDescent="0.3">
      <c r="B78" s="19" t="s">
        <v>40</v>
      </c>
    </row>
    <row r="79" spans="1:3" x14ac:dyDescent="0.3">
      <c r="B79" s="19" t="s">
        <v>41</v>
      </c>
    </row>
    <row r="80" spans="1:3" x14ac:dyDescent="0.3">
      <c r="B80" s="19" t="s">
        <v>42</v>
      </c>
    </row>
    <row r="81" spans="2:2" x14ac:dyDescent="0.3">
      <c r="B81" s="19" t="s">
        <v>43</v>
      </c>
    </row>
  </sheetData>
  <mergeCells count="5">
    <mergeCell ref="B4:D4"/>
    <mergeCell ref="K32:L32"/>
    <mergeCell ref="H6:J6"/>
    <mergeCell ref="B2:J2"/>
    <mergeCell ref="A67:C67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G15"/>
  <sheetViews>
    <sheetView zoomScaleNormal="100" workbookViewId="0"/>
  </sheetViews>
  <sheetFormatPr baseColWidth="10" defaultColWidth="11.44140625" defaultRowHeight="13.8" x14ac:dyDescent="0.3"/>
  <cols>
    <col min="1" max="1" width="14.5546875" style="4" customWidth="1"/>
    <col min="2" max="2" width="17.88671875" style="4" bestFit="1" customWidth="1"/>
    <col min="3" max="3" width="9" style="4" bestFit="1" customWidth="1"/>
    <col min="4" max="4" width="14.5546875" style="4" bestFit="1" customWidth="1"/>
    <col min="5" max="5" width="12.33203125" style="4" customWidth="1"/>
    <col min="6" max="6" width="53.44140625" style="4" customWidth="1"/>
    <col min="7" max="7" width="15.6640625" style="4" customWidth="1"/>
    <col min="8" max="16384" width="11.44140625" style="4"/>
  </cols>
  <sheetData>
    <row r="3" spans="1:7" ht="41.4" x14ac:dyDescent="0.3">
      <c r="A3" s="35" t="s">
        <v>47</v>
      </c>
      <c r="B3" s="35" t="s">
        <v>9</v>
      </c>
      <c r="C3" s="35" t="s">
        <v>3</v>
      </c>
      <c r="D3" s="35" t="s">
        <v>4</v>
      </c>
      <c r="E3" s="35" t="s">
        <v>5</v>
      </c>
      <c r="F3" s="35" t="s">
        <v>6</v>
      </c>
      <c r="G3" s="35" t="s">
        <v>7</v>
      </c>
    </row>
    <row r="4" spans="1:7" ht="46.5" customHeight="1" x14ac:dyDescent="0.3">
      <c r="A4" s="30" t="s">
        <v>48</v>
      </c>
      <c r="B4" s="31" t="s">
        <v>11</v>
      </c>
      <c r="C4" s="32" t="s">
        <v>46</v>
      </c>
      <c r="D4" s="32" t="s">
        <v>8</v>
      </c>
      <c r="E4" s="32" t="s">
        <v>23</v>
      </c>
      <c r="F4" s="33"/>
      <c r="G4" s="34"/>
    </row>
    <row r="5" spans="1:7" ht="48.6" customHeight="1" x14ac:dyDescent="0.3">
      <c r="A5" s="30" t="s">
        <v>49</v>
      </c>
      <c r="B5" s="31" t="s">
        <v>11</v>
      </c>
      <c r="C5" s="32" t="s">
        <v>46</v>
      </c>
      <c r="D5" s="32" t="s">
        <v>8</v>
      </c>
      <c r="E5" s="32" t="s">
        <v>24</v>
      </c>
      <c r="F5" s="34"/>
      <c r="G5" s="34"/>
    </row>
    <row r="9" spans="1:7" ht="14.4" x14ac:dyDescent="0.3">
      <c r="F9" s="18"/>
    </row>
    <row r="12" spans="1:7" ht="14.4" x14ac:dyDescent="0.3">
      <c r="F12" s="16"/>
    </row>
    <row r="15" spans="1:7" ht="14.4" x14ac:dyDescent="0.3">
      <c r="F15" s="16"/>
    </row>
  </sheetData>
  <printOptions horizontalCentered="1"/>
  <pageMargins left="0.70866141732283472" right="0.70866141732283472" top="1.9291338582677167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ANEXO</vt:lpstr>
      <vt:lpstr>ANÁLISIS PIB ECUADOR</vt:lpstr>
      <vt:lpstr>TASA PESO ECUADOR (4)</vt:lpstr>
      <vt:lpstr>TASA EXP ECUADOR (3)</vt:lpstr>
      <vt:lpstr>TASA PIB ECUADOR</vt:lpstr>
      <vt:lpstr>TASA PESO COLO (3)</vt:lpstr>
      <vt:lpstr>TASA EXP COLO (2)</vt:lpstr>
      <vt:lpstr>TASA PIB COLO</vt:lpstr>
      <vt:lpstr>RESUMEN ECUACIONES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MACE</cp:lastModifiedBy>
  <cp:lastPrinted>2013-04-17T13:26:18Z</cp:lastPrinted>
  <dcterms:created xsi:type="dcterms:W3CDTF">2011-06-12T23:29:54Z</dcterms:created>
  <dcterms:modified xsi:type="dcterms:W3CDTF">2019-02-04T21:07:08Z</dcterms:modified>
</cp:coreProperties>
</file>